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07" documentId="120_S{2AC9BD13-BADA-5192-A53E-5A8FF88502F6}" xr6:coauthVersionLast="47" xr6:coauthVersionMax="47" xr10:uidLastSave="{28FEC8ED-4EEB-4B5D-A234-63BFC5E12FD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I3" i="9"/>
  <c r="G2" i="9"/>
  <c r="G3" i="9"/>
  <c r="G4" i="9"/>
  <c r="G5" i="9"/>
  <c r="G6" i="9"/>
  <c r="G7" i="9"/>
  <c r="D4" i="3"/>
  <c r="I4" i="9"/>
  <c r="I5" i="9"/>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5" i="3"/>
  <c r="L4" i="9"/>
  <c r="L5" i="9"/>
  <c r="J4" i="9"/>
  <c r="J5" i="9"/>
  <c r="J2" i="9"/>
  <c r="J3" i="9"/>
  <c r="L2" i="9"/>
  <c r="L3" i="9"/>
  <c r="I8" i="9"/>
  <c r="B11"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B6" i="9"/>
  <c r="I6" i="9"/>
  <c r="J6" i="9"/>
  <c r="L6"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<sst xmlns="http://schemas.openxmlformats.org/spreadsheetml/2006/main" count="180309" uniqueCount="39132">
  <si>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</si>
  <si>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</si>
  <si>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</si>
  <si>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</si>
  <si>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</si>
  <si>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</si>
  <si>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</si>
  <si>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</si>
  <si>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</si>
  <si>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</si>
  <si>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</si>
  <si>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</si>
  <si>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</si>
  <si>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</si>
  <si>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</si>
  <si>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</si>
  <si>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</si>
  <si>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</si>
  <si>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</si>
  <si>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</si>
  <si>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</si>
  <si>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</si>
  <si>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</si>
  <si>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</si>
  <si>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</si>
  <si>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</si>
  <si>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</si>
  <si>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</si>
  <si>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</si>
  <si>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</si>
  <si>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</si>
  <si>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</si>
  <si>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</si>
  <si>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</si>
  <si>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</si>
  <si>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</si>
  <si>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</si>
  <si>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</si>
  <si>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</si>
  <si>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</si>
  <si>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</si>
  <si>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</si>
  <si>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</si>
  <si>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</si>
  <si>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</si>
  <si>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</si>
  <si>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</si>
  <si>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</si>
  <si>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</si>
  <si>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</si>
  <si>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</si>
  <si>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</si>
  <si>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</si>
  <si>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</si>
  <si>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</si>
  <si>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</si>
  <si>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</si>
  <si>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</si>
  <si>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</si>
  <si>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</si>
  <si>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</si>
  <si>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</si>
  <si>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</si>
  <si>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</si>
  <si>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</si>
  <si>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</si>
  <si>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</si>
  <si>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</si>
  <si>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</si>
  <si>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</si>
  <si>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</si>
  <si>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</si>
  <si>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</si>
  <si>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</si>
  <si>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</si>
  <si>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</si>
  <si>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</si>
  <si>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</si>
  <si>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</si>
  <si>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</si>
  <si>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</si>
  <si>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</si>
  <si>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</si>
  <si>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</si>
  <si>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</si>
  <si>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</si>
  <si>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</si>
  <si>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</si>
  <si>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</si>
  <si>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</si>
  <si>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</si>
  <si>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</si>
  <si>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</si>
  <si>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</si>
  <si>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</si>
  <si>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</si>
  <si>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</si>
  <si>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</si>
  <si>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</si>
  <si>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</si>
  <si>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</si>
  <si>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</si>
  <si>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</si>
  <si>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</si>
  <si>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</si>
  <si>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</si>
  <si>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</si>
  <si>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</si>
  <si>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</si>
  <si>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</si>
  <si>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</si>
  <si>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</si>
  <si>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</si>
  <si>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</si>
  <si>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</si>
  <si>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</si>
  <si>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</si>
  <si>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</si>
  <si>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</si>
  <si>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</si>
  <si>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</si>
  <si>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</si>
  <si>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</si>
  <si>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</si>
  <si>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</si>
  <si>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</si>
  <si>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</si>
  <si>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</si>
  <si>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</si>
  <si>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</si>
  <si>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</si>
  <si>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</si>
  <si>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</si>
  <si>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</si>
  <si>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</si>
  <si>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</si>
  <si>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</si>
  <si>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</si>
  <si>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</si>
  <si>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</si>
  <si>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</si>
  <si>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</si>
  <si>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</si>
  <si>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</si>
  <si>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</si>
  <si>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</si>
  <si>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</si>
  <si>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</si>
  <si>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</si>
  <si>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</si>
  <si>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</si>
  <si>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</si>
  <si>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</si>
  <si>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</si>
  <si>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</si>
  <si>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</si>
  <si>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</si>
  <si>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</si>
  <si>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</si>
  <si>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</si>
  <si>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</si>
  <si>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</si>
  <si>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</si>
  <si>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</si>
  <si>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</si>
  <si>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</si>
  <si>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</si>
  <si>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</si>
  <si>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</si>
  <si>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</si>
  <si>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</si>
  <si>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</si>
  <si>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</si>
  <si>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</si>
  <si>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</si>
  <si>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</si>
  <si>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</si>
  <si>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</si>
  <si>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</si>
  <si>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</si>
  <si>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</si>
  <si>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</si>
  <si>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</si>
  <si>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</si>
  <si>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</si>
  <si>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</si>
  <si>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</si>
  <si>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</si>
  <si>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</si>
  <si>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</si>
  <si>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</si>
  <si>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</si>
  <si>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</si>
  <si>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</si>
  <si>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</si>
  <si>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</si>
  <si>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</si>
  <si>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</si>
  <si>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</si>
  <si>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</si>
  <si>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</si>
  <si>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</si>
  <si>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</si>
  <si>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</si>
  <si>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</si>
  <si>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</si>
  <si>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</si>
  <si>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</si>
  <si>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</si>
  <si>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</si>
  <si>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</si>
  <si>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</si>
  <si>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</si>
  <si>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</si>
  <si>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</si>
  <si>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</si>
  <si>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</si>
  <si>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</si>
  <si>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</si>
  <si>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</si>
  <si>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</si>
  <si>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</si>
  <si>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</si>
  <si>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</si>
  <si>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</si>
  <si>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</si>
  <si>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</si>
  <si>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</si>
  <si>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</si>
  <si>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</si>
  <si>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</si>
  <si>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</si>
  <si>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</si>
  <si>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</si>
  <si>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</si>
  <si>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</si>
  <si>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</si>
  <si>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</si>
  <si>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</si>
  <si>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</si>
  <si>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</si>
  <si>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</si>
  <si>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</si>
  <si>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</si>
  <si>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</si>
  <si>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</si>
  <si>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</si>
  <si>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</si>
  <si>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</si>
  <si>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</si>
  <si>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</si>
  <si>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</si>
  <si>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</si>
  <si>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</si>
  <si>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</si>
  <si>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</si>
  <si>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</si>
  <si>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</si>
  <si>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</si>
  <si>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</si>
  <si>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</si>
  <si>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</si>
  <si>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</si>
  <si>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</si>
  <si>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</si>
  <si>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</si>
  <si>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</si>
  <si>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</si>
  <si>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</si>
  <si>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</si>
  <si>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</si>
  <si>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</si>
  <si>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</si>
  <si>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</si>
  <si>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</si>
  <si>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</si>
  <si>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</si>
  <si>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</si>
  <si>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</si>
  <si>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</si>
  <si>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</si>
  <si>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</si>
  <si>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</si>
  <si>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</si>
  <si>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</si>
  <si>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</si>
  <si>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</si>
  <si>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</si>
  <si>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</si>
  <si>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</si>
  <si>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</si>
  <si>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</si>
  <si>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</si>
  <si>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</si>
  <si>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</si>
  <si>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</si>
  <si>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</si>
  <si>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</si>
  <si>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</si>
  <si>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</si>
  <si>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</si>
  <si>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</si>
  <si>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</si>
  <si>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</si>
  <si>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</si>
  <si>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</si>
  <si>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</si>
  <si>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</si>
  <si>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</si>
  <si>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</si>
  <si>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</si>
  <si>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</si>
  <si>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</si>
  <si>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</si>
  <si>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</si>
  <si>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</si>
  <si>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</si>
  <si>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</si>
  <si>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</si>
  <si>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</si>
  <si>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</si>
  <si>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</si>
  <si>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</si>
  <si>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</si>
  <si>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</si>
  <si>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</si>
  <si>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</si>
  <si>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</si>
  <si>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</si>
  <si>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</si>
  <si>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</si>
  <si>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</si>
  <si>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</si>
  <si>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</si>
  <si>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</si>
  <si>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</si>
  <si>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</si>
  <si>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</si>
  <si>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</si>
  <si>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</si>
  <si>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</si>
  <si>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</si>
  <si>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</si>
  <si>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</si>
  <si>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</si>
  <si>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</si>
  <si>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</si>
  <si>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</si>
  <si>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</si>
  <si>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</si>
  <si>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</si>
  <si>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</si>
  <si>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</si>
  <si>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</si>
  <si>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</si>
  <si>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</si>
  <si>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</si>
  <si>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</si>
  <si>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</si>
  <si>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</si>
  <si>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</si>
  <si>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</si>
  <si>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</si>
  <si>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</si>
  <si>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</si>
  <si>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</si>
  <si>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</si>
  <si>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</si>
  <si>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</si>
  <si>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</si>
  <si>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</si>
  <si>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</si>
  <si>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</si>
  <si>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</si>
  <si>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</si>
  <si>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</si>
  <si>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</si>
  <si>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</si>
  <si>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</si>
  <si>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</si>
  <si>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</si>
  <si>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</si>
  <si>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</si>
  <si>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</si>
  <si>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</si>
  <si>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</si>
  <si>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</si>
  <si>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</si>
  <si>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</si>
  <si>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</si>
  <si>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</si>
  <si>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</si>
  <si>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</si>
  <si>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</si>
  <si>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</si>
  <si>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</si>
  <si>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</si>
  <si>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</si>
  <si>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</si>
  <si>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</si>
  <si>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</si>
  <si>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</si>
  <si>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</si>
  <si>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</si>
  <si>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</si>
  <si>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</si>
  <si>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</si>
  <si>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</si>
  <si>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</si>
  <si>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</si>
  <si>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</si>
  <si>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</si>
  <si>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</si>
  <si>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</si>
  <si>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</si>
  <si>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</si>
  <si>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</si>
  <si>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</si>
  <si>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</si>
  <si>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</si>
  <si>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</si>
  <si>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</si>
  <si>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</si>
  <si>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</si>
  <si>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</si>
  <si>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</si>
  <si>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</si>
  <si>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</si>
  <si>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</si>
  <si>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</si>
  <si>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</si>
  <si>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</si>
  <si>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</si>
  <si>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</si>
  <si>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</si>
  <si>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</si>
  <si>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</si>
  <si>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</si>
  <si>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</si>
  <si>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</si>
  <si>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</si>
  <si>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</si>
  <si>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</si>
  <si>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</si>
  <si>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</si>
  <si>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</si>
  <si>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</si>
  <si>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</si>
  <si>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</si>
  <si>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</si>
  <si>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</si>
  <si>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</si>
  <si>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</si>
  <si>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</si>
  <si>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</si>
  <si>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</si>
  <si>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</si>
  <si>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</si>
  <si>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</si>
  <si>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</si>
  <si>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</si>
  <si>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</si>
  <si>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</si>
  <si>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</si>
  <si>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</si>
  <si>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</si>
  <si>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</si>
  <si>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</si>
  <si>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</si>
  <si>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</si>
  <si>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</si>
  <si>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</si>
  <si>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</si>
  <si>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</si>
  <si>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</si>
  <si>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</si>
  <si>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</si>
  <si>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</si>
  <si>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</si>
  <si>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</si>
  <si>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</si>
  <si>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</si>
  <si>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</si>
  <si>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</si>
  <si>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</si>
  <si>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</si>
  <si>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</si>
  <si>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</si>
  <si>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</si>
  <si>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</si>
  <si>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</si>
  <si>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</si>
  <si>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</si>
  <si>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</si>
  <si>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</si>
  <si>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</si>
  <si>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</si>
  <si>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</si>
  <si>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</si>
  <si>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</si>
  <si>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</si>
  <si>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</si>
  <si>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</si>
  <si>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</si>
  <si>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</si>
  <si>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</si>
  <si>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</si>
  <si>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</si>
  <si>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</si>
  <si>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</si>
  <si>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</si>
  <si>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</si>
  <si>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</si>
  <si>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</si>
  <si>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</si>
  <si>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</si>
  <si>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</si>
  <si>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</si>
  <si>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</si>
  <si>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</si>
  <si>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</si>
  <si>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</si>
  <si>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</si>
  <si>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</si>
  <si>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</si>
  <si>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</si>
  <si>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</si>
  <si>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</si>
  <si>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</si>
  <si>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</si>
  <si>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</si>
  <si>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</si>
  <si>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</si>
  <si>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</si>
  <si>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</si>
  <si>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</si>
  <si>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</si>
  <si>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</si>
  <si>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</si>
  <si>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</si>
  <si>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</si>
  <si>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</si>
  <si>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</si>
  <si>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</si>
  <si>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</si>
  <si>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</si>
  <si>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</si>
  <si>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</si>
  <si>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</si>
  <si>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</si>
  <si>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</si>
  <si>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</si>
  <si>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</si>
  <si>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</si>
  <si>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</si>
  <si>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</si>
  <si>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</si>
  <si>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</si>
  <si>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</si>
  <si>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</si>
  <si>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</si>
  <si>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</si>
  <si>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</si>
  <si>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</si>
  <si>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</si>
  <si>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</si>
  <si>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</si>
  <si>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</si>
  <si>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</si>
  <si>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</si>
  <si>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</si>
  <si>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</si>
  <si>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</si>
  <si>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</si>
  <si>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</si>
  <si>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</si>
  <si>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</si>
  <si>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</si>
  <si>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</si>
  <si>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</si>
  <si>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</si>
  <si>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</si>
  <si>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</si>
  <si>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</si>
  <si>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</si>
  <si>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</si>
  <si>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</si>
  <si>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</si>
  <si>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</si>
  <si>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</si>
  <si>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</si>
  <si>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</si>
  <si>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</si>
  <si>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</si>
  <si>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</si>
  <si>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</si>
  <si>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</si>
  <si>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</si>
  <si>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</si>
  <si>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</si>
  <si>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</si>
  <si>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</si>
  <si>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</si>
  <si>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</si>
  <si>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</si>
  <si>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</si>
  <si>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</si>
  <si>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</si>
  <si>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</si>
  <si>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</si>
  <si>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</si>
  <si>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</si>
  <si>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</si>
  <si>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</si>
  <si>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</si>
  <si>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</si>
  <si>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</si>
  <si>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</si>
  <si>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</si>
  <si>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</si>
  <si>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</si>
  <si>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</si>
  <si>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</si>
  <si>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</si>
  <si>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</si>
  <si>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</si>
  <si>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</si>
  <si>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</si>
  <si>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</si>
  <si>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</si>
  <si>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</si>
  <si>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</si>
  <si>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</si>
  <si>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</si>
  <si>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</si>
  <si>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</si>
  <si>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</si>
  <si>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</si>
  <si>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</si>
  <si>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</si>
  <si>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</si>
  <si>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</si>
  <si>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</si>
  <si>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</si>
  <si>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</si>
  <si>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</si>
  <si>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</si>
  <si>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</si>
  <si>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</si>
  <si>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</si>
  <si>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</si>
  <si>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</si>
  <si>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</si>
  <si>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</si>
  <si>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</si>
  <si>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</si>
  <si>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</si>
  <si>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</si>
  <si>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</si>
  <si>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</si>
  <si>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</si>
  <si>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</si>
  <si>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</si>
  <si>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</si>
  <si>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</si>
  <si>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</si>
  <si>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</si>
  <si>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</si>
  <si>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</si>
  <si>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</si>
  <si>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</si>
  <si>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</si>
  <si>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</si>
  <si>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</si>
  <si>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</si>
  <si>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</si>
  <si>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</si>
  <si>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</si>
  <si>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</si>
  <si>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</si>
  <si>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</si>
  <si>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</si>
  <si>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</si>
  <si>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</si>
  <si>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</si>
  <si>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</si>
  <si>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</si>
  <si>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</si>
  <si>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</si>
  <si>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</si>
  <si>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</si>
  <si>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</si>
  <si>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</si>
  <si>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</si>
  <si>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</si>
  <si>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</si>
  <si>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</si>
  <si>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</si>
  <si>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</si>
  <si>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</si>
  <si>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</si>
  <si>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</si>
  <si>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</si>
  <si>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</si>
  <si>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</si>
  <si>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</si>
  <si>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</si>
  <si>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</si>
  <si>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</si>
  <si>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</si>
  <si>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</si>
  <si>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</si>
  <si>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</si>
  <si>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</si>
  <si>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</si>
  <si>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</si>
  <si>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</si>
  <si>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</si>
  <si>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</si>
  <si>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</si>
  <si>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</si>
  <si>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</si>
  <si>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</si>
  <si>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</si>
  <si>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</si>
  <si>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</si>
  <si>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</si>
  <si>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</si>
  <si>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</si>
  <si>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</si>
  <si>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</si>
  <si>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</si>
  <si>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</si>
  <si>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</si>
  <si>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</si>
  <si>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</si>
  <si>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</si>
  <si>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</si>
  <si>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</si>
  <si>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</si>
  <si>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</si>
  <si>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</si>
  <si>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</si>
  <si>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</si>
  <si>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</si>
  <si>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</si>
  <si>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</si>
  <si>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</si>
  <si>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</si>
  <si>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</si>
  <si>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</si>
  <si>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</si>
  <si>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</si>
  <si>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</si>
  <si>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</si>
  <si>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</si>
  <si>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</si>
  <si>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</si>
  <si>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</si>
  <si>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</si>
  <si>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</si>
  <si>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</si>
  <si>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</si>
  <si>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</si>
  <si>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</si>
  <si>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</si>
  <si>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</si>
  <si>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</si>
  <si>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</si>
  <si>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</si>
  <si>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</si>
  <si>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</si>
  <si>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</si>
  <si>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</si>
  <si>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</si>
  <si>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</si>
  <si>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</si>
  <si>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</si>
  <si>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</si>
  <si>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</si>
  <si>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</si>
  <si>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</si>
  <si>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</si>
  <si>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</si>
  <si>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</si>
  <si>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</si>
  <si>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</si>
  <si>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</si>
  <si>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</si>
  <si>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</si>
  <si>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</si>
  <si>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</si>
  <si>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</si>
  <si>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</si>
  <si>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</si>
  <si>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</si>
  <si>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</si>
  <si>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</si>
  <si>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</si>
  <si>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</si>
  <si>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</si>
  <si>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</si>
  <si>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</si>
  <si>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</si>
  <si>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</si>
  <si>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</si>
  <si>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</si>
  <si>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</si>
  <si>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</si>
  <si>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</si>
  <si>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</si>
  <si>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</si>
  <si>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</si>
  <si>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</si>
  <si>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</si>
  <si>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</si>
  <si>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</si>
  <si>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</si>
  <si>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</si>
  <si>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</si>
  <si>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</si>
  <si>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</si>
  <si>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</si>
  <si>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</si>
  <si>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</si>
  <si>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</si>
  <si>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</si>
  <si>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</si>
  <si>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</si>
  <si>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</si>
  <si>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</si>
  <si>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</si>
  <si>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</si>
  <si>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</si>
  <si>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</si>
  <si>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</si>
  <si>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</si>
  <si>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</si>
  <si>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</si>
  <si>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</si>
  <si>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</si>
  <si>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</si>
  <si>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</si>
  <si>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</si>
  <si>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</si>
  <si>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</si>
  <si>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</si>
  <si>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</si>
  <si>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</si>
  <si>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</si>
  <si>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</si>
  <si>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</si>
  <si>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</si>
  <si>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</si>
  <si>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</si>
  <si>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</si>
  <si>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</si>
  <si>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</si>
  <si>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</si>
  <si>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</si>
  <si>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</si>
  <si>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</si>
  <si>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</si>
  <si>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</si>
  <si>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</si>
  <si>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</si>
  <si>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</si>
  <si>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</si>
  <si>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</si>
  <si>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</si>
  <si>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</si>
  <si>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</si>
  <si>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</si>
  <si>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</si>
  <si>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</si>
  <si>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</si>
  <si>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</si>
  <si>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</si>
  <si>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</si>
  <si>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</si>
  <si>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</si>
  <si>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</si>
  <si>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</si>
  <si>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</si>
  <si>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</si>
  <si>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</si>
  <si>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</si>
  <si>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</si>
  <si>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</si>
  <si>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</si>
  <si>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</si>
  <si>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</si>
  <si>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</si>
  <si>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</si>
  <si>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</si>
  <si>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</si>
  <si>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</si>
  <si>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</si>
  <si>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</si>
  <si>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</si>
  <si>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</si>
  <si>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</si>
  <si>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</si>
  <si>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</si>
  <si>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</si>
  <si>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</si>
  <si>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</si>
  <si>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</si>
  <si>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</si>
  <si>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</si>
  <si>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</si>
  <si>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</si>
  <si>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</si>
  <si>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</si>
  <si>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</si>
  <si>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</si>
  <si>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</si>
  <si>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</si>
  <si>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</si>
  <si>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</si>
  <si>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</si>
  <si>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</si>
  <si>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</si>
  <si>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</si>
  <si>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</si>
  <si>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</si>
  <si>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</si>
  <si>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</si>
  <si>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</si>
  <si>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</si>
  <si>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</si>
  <si>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</si>
  <si>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</si>
  <si>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</si>
  <si>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</si>
  <si>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</si>
  <si>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</si>
  <si>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</si>
  <si>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</si>
  <si>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</si>
  <si>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</si>
  <si>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</si>
  <si>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</si>
  <si>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</si>
  <si>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</si>
  <si>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</si>
  <si>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</si>
  <si>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</si>
  <si>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</si>
  <si>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</si>
  <si>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</si>
  <si>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</si>
  <si>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</si>
  <si>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</si>
  <si>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</si>
  <si>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</si>
  <si>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</si>
  <si>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</si>
  <si>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</si>
  <si>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</si>
  <si>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</si>
  <si>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</si>
  <si>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</si>
  <si>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</si>
  <si>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</si>
  <si>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</si>
  <si>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</si>
  <si>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</si>
  <si>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</si>
  <si>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</si>
  <si>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</si>
  <si>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</si>
  <si>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</si>
  <si>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</si>
  <si>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</si>
  <si>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</si>
  <si>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</si>
  <si>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</si>
  <si>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</si>
  <si>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</si>
  <si>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</si>
  <si>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</si>
  <si>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</si>
  <si>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</si>
  <si>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</si>
  <si>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</si>
  <si>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</si>
  <si>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</si>
  <si>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</si>
  <si>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</si>
  <si>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</si>
  <si>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</si>
  <si>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</si>
  <si>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</si>
  <si>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</si>
  <si>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</si>
  <si>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</si>
  <si>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</si>
  <si>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</si>
  <si>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</si>
  <si>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</si>
  <si>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</si>
  <si>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</si>
  <si>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</si>
  <si>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</si>
  <si>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</si>
  <si>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</si>
  <si>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</si>
  <si>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</si>
  <si>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</si>
  <si>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</si>
  <si>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</si>
  <si>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</si>
  <si>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</si>
  <si>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</si>
  <si>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</si>
  <si>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</si>
  <si>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</si>
  <si>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</si>
  <si>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</si>
  <si>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</si>
  <si>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</si>
  <si>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</si>
  <si>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</si>
  <si>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</si>
  <si>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</si>
  <si>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</si>
  <si>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</si>
  <si>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</si>
  <si>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</si>
  <si>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</si>
  <si>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</si>
  <si>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</si>
  <si>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</si>
  <si>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</si>
  <si>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</si>
  <si>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</si>
  <si>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</si>
  <si>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</si>
  <si>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</si>
  <si>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</si>
  <si>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</si>
  <si>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</si>
  <si>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</si>
  <si>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</si>
  <si>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</si>
  <si>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</si>
  <si>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</si>
  <si>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</si>
  <si>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</si>
  <si>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</si>
  <si>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</si>
  <si>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</si>
  <si>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</si>
  <si>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</si>
  <si>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</si>
  <si>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</si>
  <si>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</si>
  <si>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</si>
  <si>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</si>
  <si>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</si>
  <si>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</si>
  <si>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</si>
  <si>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</si>
  <si>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</si>
  <si>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</si>
  <si>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</si>
  <si>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</si>
  <si>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</si>
  <si>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</si>
  <si>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</si>
  <si>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</si>
  <si>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</si>
  <si>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</si>
  <si>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</si>
  <si>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</si>
  <si>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</si>
  <si>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</si>
  <si>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</si>
  <si>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</si>
  <si>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</si>
  <si>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</si>
  <si>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</si>
  <si>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</si>
  <si>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</si>
  <si>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</si>
  <si>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</si>
  <si>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</si>
  <si>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</si>
  <si>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</si>
  <si>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</si>
  <si>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</si>
  <si>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</si>
  <si>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</si>
  <si>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</si>
  <si>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</si>
  <si>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</si>
  <si>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</si>
  <si>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</si>
  <si>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</si>
  <si>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</si>
  <si>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</si>
  <si>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</si>
  <si>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</si>
  <si>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</si>
  <si>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</si>
  <si>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</si>
  <si>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</si>
  <si>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</si>
  <si>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</si>
  <si>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</si>
  <si>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</si>
  <si>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</si>
  <si>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</si>
  <si>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</si>
  <si>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</si>
  <si>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</si>
  <si>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</si>
  <si>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</si>
  <si>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</si>
  <si>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</si>
  <si>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</si>
  <si>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</si>
  <si>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</si>
  <si>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</si>
  <si>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</si>
  <si>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</si>
  <si>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</si>
  <si>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</si>
  <si>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</si>
  <si>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</si>
  <si>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</si>
  <si>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</si>
  <si>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</si>
  <si>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</si>
  <si>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</si>
  <si>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</si>
  <si>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</si>
  <si>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</si>
  <si>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</si>
  <si>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</si>
  <si>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</si>
  <si>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</si>
  <si>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</si>
  <si>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</si>
  <si>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</si>
  <si>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</si>
  <si>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</si>
  <si>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</si>
  <si>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</si>
  <si>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</si>
  <si>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</si>
  <si>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</si>
  <si>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</si>
  <si>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</si>
  <si>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</si>
  <si>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</si>
  <si>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</si>
  <si>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</si>
  <si>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</si>
  <si>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</si>
  <si>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</si>
  <si>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</si>
  <si>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</si>
  <si>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</si>
  <si>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</si>
  <si>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</si>
  <si>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</si>
  <si>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</si>
  <si>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</si>
  <si>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</si>
  <si>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</si>
  <si>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</si>
  <si>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</si>
  <si>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</si>
  <si>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</si>
  <si>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</si>
  <si>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</si>
  <si>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</si>
  <si>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</si>
  <si>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</si>
  <si>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</si>
  <si>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</si>
  <si>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</si>
  <si>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</si>
  <si>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</si>
  <si>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</si>
  <si>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</si>
  <si>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</si>
  <si>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</si>
  <si>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</si>
  <si>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</si>
  <si>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</si>
  <si>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</si>
  <si>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</si>
  <si>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</si>
  <si>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</si>
  <si>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</si>
  <si>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</si>
  <si>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</si>
  <si>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</si>
  <si>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</si>
  <si>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</si>
  <si>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</si>
  <si>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</si>
  <si>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</si>
  <si>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</si>
  <si>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</si>
  <si>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</si>
  <si>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</si>
  <si>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</si>
  <si>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</si>
  <si>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</si>
  <si>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</si>
  <si>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</si>
  <si>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</si>
  <si>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</si>
  <si>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</si>
  <si>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</si>
  <si>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</si>
  <si>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</si>
  <si>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</si>
  <si>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</si>
  <si>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</si>
  <si>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</si>
  <si>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</si>
  <si>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</si>
  <si>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</si>
  <si>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</si>
  <si>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</si>
  <si>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</si>
  <si>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</si>
  <si>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</si>
  <si>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</si>
  <si>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</si>
  <si>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</si>
  <si>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</si>
  <si>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</si>
  <si>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</si>
  <si>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</si>
  <si>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</si>
  <si>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</si>
  <si>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</si>
  <si>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</si>
  <si>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</si>
  <si>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</si>
  <si>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</si>
  <si>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</si>
  <si>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</si>
  <si>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</si>
  <si>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</si>
  <si>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</si>
  <si>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</si>
  <si>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</si>
  <si>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</si>
  <si>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</si>
  <si>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</si>
  <si>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</si>
  <si>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</si>
  <si>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</si>
  <si>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</si>
  <si>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</si>
  <si>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</si>
  <si>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</si>
  <si>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</si>
  <si>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</si>
  <si>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</si>
  <si>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</si>
  <si>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</si>
  <si>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</si>
  <si>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</si>
  <si>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</si>
  <si>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</si>
  <si>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</si>
  <si>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</si>
  <si>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</si>
  <si>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</si>
  <si>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</si>
  <si>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</si>
  <si>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</si>
  <si>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</si>
  <si>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</si>
  <si>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</si>
  <si>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</si>
  <si>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</si>
  <si>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</si>
  <si>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</si>
  <si>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</si>
  <si>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</si>
  <si>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</si>
  <si>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</si>
  <si>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</si>
  <si>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</si>
  <si>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</si>
  <si>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</si>
  <si>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</si>
  <si>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</si>
  <si>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</si>
  <si>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</si>
  <si>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</si>
  <si>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</si>
  <si>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</si>
  <si>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</si>
  <si>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</si>
  <si>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</si>
  <si>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</si>
  <si>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</si>
  <si>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</si>
  <si>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</si>
  <si>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</si>
  <si>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</si>
  <si>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</si>
  <si>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</si>
  <si>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</si>
  <si>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</si>
  <si>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</si>
  <si>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</si>
  <si>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</si>
  <si>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</si>
  <si>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</si>
  <si>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</si>
  <si>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</si>
  <si>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</si>
  <si>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</si>
  <si>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</si>
  <si>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</si>
  <si>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</si>
  <si>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</si>
  <si>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</si>
  <si>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</si>
  <si>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</si>
  <si>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</si>
  <si>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</si>
  <si>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</si>
  <si>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</si>
  <si>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</si>
  <si>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</si>
  <si>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</si>
  <si>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</si>
  <si>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</si>
  <si>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</si>
  <si>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</si>
  <si>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</si>
  <si>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</si>
  <si>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</si>
  <si>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</si>
  <si>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</si>
  <si>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</si>
  <si>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</si>
  <si>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</si>
  <si>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</si>
  <si>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</si>
  <si>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</si>
  <si>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</si>
  <si>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</si>
  <si>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</si>
  <si>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</si>
  <si>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</si>
  <si>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</si>
  <si>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</si>
  <si>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</si>
  <si>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</si>
  <si>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</si>
  <si>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</si>
  <si>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</si>
  <si>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</si>
  <si>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</si>
  <si>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</si>
  <si>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</si>
  <si>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</si>
  <si>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</si>
  <si>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</si>
  <si>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</si>
  <si>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</si>
  <si>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</si>
  <si>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</si>
  <si>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</si>
  <si>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</si>
  <si>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</si>
  <si>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</si>
  <si>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</si>
  <si>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</si>
  <si>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</si>
  <si>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</si>
  <si>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</si>
  <si>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</si>
  <si>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</si>
  <si>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</si>
  <si>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</si>
  <si>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</si>
  <si>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</si>
  <si>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</si>
  <si>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</si>
  <si>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</si>
  <si>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</si>
  <si>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</si>
  <si>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</si>
  <si>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</si>
  <si>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</si>
  <si>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</si>
  <si>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</si>
  <si>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</si>
  <si>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</si>
  <si>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</si>
  <si>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</si>
  <si>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</si>
  <si>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</si>
  <si>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</si>
  <si>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</si>
  <si>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</si>
  <si>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</si>
  <si>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</si>
  <si>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</si>
  <si>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</si>
  <si>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</si>
  <si>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</si>
  <si>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</si>
  <si>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</si>
  <si>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</si>
  <si>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</si>
  <si>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</si>
  <si>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</si>
  <si>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</si>
  <si>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</si>
  <si>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</si>
  <si>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</si>
  <si>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</si>
  <si>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</si>
  <si>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</si>
  <si>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</si>
  <si>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</si>
  <si>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</si>
  <si>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</si>
  <si>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</si>
  <si>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</si>
  <si>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</si>
  <si>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</si>
  <si>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</si>
  <si>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</si>
  <si>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</si>
  <si>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</si>
  <si>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</si>
  <si>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</si>
  <si>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</si>
  <si>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</si>
  <si>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</si>
  <si>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</si>
  <si>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</si>
  <si>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</si>
  <si>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</si>
  <si>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</si>
  <si>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</si>
  <si>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</si>
  <si>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</si>
  <si>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</si>
  <si>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</si>
  <si>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</si>
  <si>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</si>
  <si>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</si>
  <si>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</si>
  <si>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</si>
  <si>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</si>
  <si>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</si>
  <si>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</si>
  <si>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</si>
  <si>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</si>
  <si>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</si>
  <si>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</si>
  <si>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</si>
  <si>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</si>
  <si>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</si>
  <si>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</si>
  <si>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</si>
  <si>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</si>
  <si>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</si>
  <si>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</si>
  <si>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</si>
  <si>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</si>
  <si>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</si>
  <si>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</si>
  <si>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</si>
  <si>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</si>
  <si>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</si>
  <si>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</si>
  <si>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</si>
  <si>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</si>
  <si>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</si>
  <si>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</si>
  <si>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</si>
  <si>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</si>
  <si>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</si>
  <si>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</si>
  <si>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</si>
  <si>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</si>
  <si>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</si>
  <si>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</si>
  <si>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</si>
  <si>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</si>
  <si>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</si>
  <si>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</si>
  <si>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</si>
  <si>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</si>
  <si>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</si>
  <si>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</si>
  <si>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</si>
  <si>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</si>
  <si>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</si>
  <si>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</si>
  <si>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</si>
  <si>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</si>
  <si>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</si>
  <si>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</si>
  <si>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</si>
  <si>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</si>
  <si>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</si>
  <si>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</si>
  <si>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</si>
  <si>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</si>
  <si>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</si>
  <si>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</si>
  <si>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</si>
  <si>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</si>
  <si>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</si>
  <si>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</si>
  <si>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</si>
  <si>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</si>
  <si>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</si>
  <si>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</si>
  <si>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</si>
  <si>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</si>
  <si>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</si>
  <si>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</si>
  <si>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</si>
  <si>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</si>
  <si>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</si>
  <si>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</si>
  <si>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</si>
  <si>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</si>
  <si>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</si>
  <si>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</si>
  <si>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</si>
  <si>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</si>
  <si>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</si>
  <si>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</si>
  <si>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</si>
  <si>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</si>
  <si>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</si>
  <si>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</si>
  <si>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</si>
  <si>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</si>
  <si>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</si>
  <si>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</si>
  <si>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</si>
  <si>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</si>
  <si>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</si>
  <si>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</si>
  <si>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</si>
  <si>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</si>
  <si>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</si>
  <si>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</si>
  <si>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</si>
  <si>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</si>
  <si>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</si>
  <si>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</si>
  <si>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</si>
  <si>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</si>
  <si>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</si>
  <si>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</si>
  <si>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</si>
  <si>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</si>
  <si>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</si>
  <si>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</si>
  <si>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</si>
  <si>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</si>
  <si>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</si>
  <si>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</si>
  <si>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</si>
  <si>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</si>
  <si>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</si>
  <si>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</si>
  <si>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</si>
  <si>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</si>
  <si>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</si>
  <si>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</si>
  <si>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</si>
  <si>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</si>
  <si>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</si>
  <si>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</si>
  <si>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</si>
  <si>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</si>
  <si>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</si>
  <si>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</si>
  <si>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</si>
  <si>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</si>
  <si>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</si>
  <si>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</si>
  <si>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</si>
  <si>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</si>
  <si>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</si>
  <si>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</si>
  <si>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</si>
  <si>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</si>
  <si>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</si>
  <si>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</si>
  <si>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</si>
  <si>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</si>
  <si>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</si>
  <si>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</si>
  <si>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</si>
  <si>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</si>
  <si>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</si>
  <si>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</si>
  <si>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</si>
  <si>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</si>
  <si>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</si>
  <si>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</si>
  <si>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</si>
  <si>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</si>
  <si>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</si>
  <si>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</si>
  <si>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</si>
  <si>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</si>
  <si>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</si>
  <si>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</si>
  <si>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</si>
  <si>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</si>
  <si>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</si>
  <si>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</si>
  <si>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</si>
  <si>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</si>
  <si>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</si>
  <si>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</si>
  <si>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</si>
  <si>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</si>
  <si>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</si>
  <si>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</si>
  <si>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</si>
  <si>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</si>
  <si>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</si>
  <si>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</si>
  <si>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</si>
  <si>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</si>
  <si>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</si>
  <si>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</si>
  <si>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</si>
  <si>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</si>
  <si>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</si>
  <si>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</si>
  <si>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</si>
  <si>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</si>
  <si>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</si>
  <si>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</si>
  <si>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</si>
  <si>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</si>
  <si>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</si>
  <si>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</si>
  <si>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</si>
  <si>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</si>
  <si>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</si>
  <si>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</si>
  <si>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</si>
  <si>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</si>
  <si>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</si>
  <si>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</si>
  <si>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</si>
  <si>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</si>
  <si>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</si>
  <si>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</si>
  <si>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</si>
  <si>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</si>
  <si>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</si>
  <si>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</si>
  <si>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</si>
  <si>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</si>
  <si>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</si>
  <si>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</si>
  <si>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</si>
  <si>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</si>
  <si>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</si>
  <si>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</si>
  <si>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</si>
  <si>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</si>
  <si>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</si>
  <si>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</si>
  <si>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</si>
  <si>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</si>
  <si>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</si>
  <si>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</si>
  <si>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</si>
  <si>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</si>
  <si>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</si>
  <si>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</si>
  <si>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</si>
  <si>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</si>
  <si>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</si>
  <si>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</si>
  <si>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</si>
  <si>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</si>
  <si>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</si>
  <si>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</si>
  <si>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</si>
  <si>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</si>
  <si>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</si>
  <si>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</si>
  <si>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</si>
  <si>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</si>
  <si>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</si>
  <si>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</si>
  <si>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</si>
  <si>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</si>
  <si>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</si>
  <si>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</si>
  <si>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</si>
  <si>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</si>
  <si>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</si>
  <si>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</si>
  <si>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</si>
  <si>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</si>
  <si>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</si>
  <si>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</si>
  <si>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</si>
  <si>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</si>
  <si>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</si>
  <si>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</si>
  <si>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</si>
  <si>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</si>
  <si>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</si>
  <si>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</si>
  <si>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</si>
  <si>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</si>
  <si>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</si>
  <si>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</si>
  <si>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</si>
  <si>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</si>
  <si>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</si>
  <si>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</si>
  <si>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</si>
  <si>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</si>
  <si>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</si>
  <si>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</si>
  <si>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</si>
  <si>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</si>
  <si>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</si>
  <si>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</si>
  <si>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</si>
  <si>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</si>
  <si>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</si>
  <si>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</si>
  <si>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</si>
  <si>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</si>
  <si>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</si>
  <si>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</si>
  <si>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</si>
  <si>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</si>
  <si>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</si>
  <si>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</si>
  <si>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</si>
  <si>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</si>
  <si>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</si>
  <si>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</si>
  <si>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</si>
  <si>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</si>
  <si>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</si>
  <si>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</si>
  <si>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</si>
  <si>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</si>
  <si>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</si>
  <si>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</si>
  <si>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</si>
  <si>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</si>
  <si>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</si>
  <si>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</si>
  <si>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</si>
  <si>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</si>
  <si>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</si>
  <si>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</si>
  <si>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</si>
  <si>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</si>
  <si>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</si>
  <si>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</si>
  <si>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</si>
  <si>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</si>
  <si>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</si>
  <si>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</si>
  <si>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</si>
  <si>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</si>
  <si>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</si>
  <si>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</si>
  <si>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</si>
  <si>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</si>
  <si>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</si>
  <si>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</si>
  <si>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</si>
  <si>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</si>
  <si>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</si>
  <si>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</si>
  <si>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</si>
  <si>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</si>
  <si>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</si>
  <si>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</si>
  <si>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</si>
  <si>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</si>
  <si>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</si>
  <si>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</si>
  <si>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</si>
  <si>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</si>
  <si>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</si>
  <si>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</si>
  <si>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</si>
  <si>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</si>
  <si>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</si>
  <si>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</si>
  <si>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</si>
  <si>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</si>
  <si>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</si>
  <si>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</si>
  <si>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</si>
  <si>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</si>
  <si>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</si>
  <si>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</si>
  <si>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</si>
  <si>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</si>
  <si>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</si>
  <si>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</si>
  <si>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</si>
  <si>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</si>
  <si>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</si>
  <si>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</si>
  <si>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</si>
  <si>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</si>
  <si>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</si>
  <si>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</si>
  <si>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</si>
  <si>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</si>
  <si>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</si>
  <si>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</si>
  <si>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</si>
  <si>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</si>
  <si>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</si>
  <si>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</si>
  <si>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</si>
  <si>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</si>
  <si>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</si>
  <si>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</si>
  <si>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</si>
  <si>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</si>
  <si>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</si>
  <si>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</si>
  <si>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</si>
  <si>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</si>
  <si>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</si>
  <si>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</si>
  <si>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</si>
  <si>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</si>
  <si>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</si>
  <si>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</si>
  <si>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</si>
  <si>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</si>
  <si>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</si>
  <si>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</si>
  <si>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</si>
  <si>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</si>
  <si>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</si>
  <si>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</si>
  <si>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</si>
  <si>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</si>
  <si>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</si>
  <si>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</si>
  <si>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</si>
  <si>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</si>
  <si>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</si>
  <si>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</si>
  <si>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</si>
  <si>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</si>
  <si>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</si>
  <si>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</si>
  <si>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</si>
  <si>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</si>
  <si>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</si>
  <si>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</si>
  <si>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</si>
  <si>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</si>
  <si>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</si>
  <si>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</si>
  <si>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</si>
  <si>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</si>
  <si>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</si>
  <si>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</si>
  <si>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</si>
  <si>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</si>
  <si>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</si>
  <si>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</si>
  <si>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</si>
  <si>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</si>
  <si>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</si>
  <si>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</si>
  <si>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</si>
  <si>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</si>
  <si>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</si>
  <si>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</si>
  <si>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</si>
  <si>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</si>
  <si>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</si>
  <si>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</si>
  <si>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</si>
  <si>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</si>
  <si>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</si>
  <si>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</si>
  <si>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</si>
  <si>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</si>
  <si>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</si>
  <si>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</si>
  <si>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</si>
  <si>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</si>
  <si>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</si>
  <si>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</si>
  <si>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</si>
  <si>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</si>
  <si>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</si>
  <si>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</si>
  <si>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</si>
  <si>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</si>
  <si>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</si>
  <si>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</si>
  <si>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</si>
  <si>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</si>
  <si>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</si>
  <si>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</si>
  <si>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</si>
  <si>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</si>
  <si>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</si>
  <si>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</si>
  <si>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</si>
  <si>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</si>
  <si>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</si>
  <si>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</si>
  <si>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</si>
  <si>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</si>
  <si>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</si>
  <si>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</si>
  <si>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</si>
  <si>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</si>
  <si>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</si>
  <si>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</si>
  <si>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</si>
  <si>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</si>
  <si>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</si>
  <si>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</si>
  <si>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</si>
  <si>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</si>
  <si>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</si>
  <si>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</si>
  <si>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</si>
  <si>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</si>
  <si>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</si>
  <si>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</si>
  <si>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</si>
  <si>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</si>
  <si>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</si>
  <si>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</si>
  <si>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</si>
  <si>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</si>
  <si>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</si>
  <si>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</si>
  <si>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</si>
  <si>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</si>
  <si>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</si>
  <si>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</si>
  <si>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</si>
  <si>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</si>
  <si>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</si>
  <si>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</si>
  <si>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</si>
  <si>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</si>
  <si>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</si>
  <si>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</si>
  <si>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</si>
  <si>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</si>
  <si>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</si>
  <si>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</si>
  <si>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</si>
  <si>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</si>
  <si>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</si>
  <si>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</si>
  <si>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</si>
  <si>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</si>
  <si>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</si>
  <si>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</si>
  <si>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</si>
  <si>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</si>
  <si>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</si>
  <si>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</si>
  <si>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</si>
  <si>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</si>
  <si>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</si>
  <si>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</si>
  <si>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</si>
  <si>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</si>
  <si>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</si>
  <si>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</si>
  <si>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</si>
  <si>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</si>
  <si>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</si>
  <si>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</si>
  <si>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</si>
  <si>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</si>
  <si>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</si>
  <si>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</si>
  <si>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</si>
  <si>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</si>
  <si>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</si>
  <si>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</si>
  <si>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</si>
  <si>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</si>
  <si>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</si>
  <si>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</si>
  <si>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</si>
  <si>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</si>
  <si>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</si>
  <si>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</si>
  <si>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</si>
  <si>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</si>
  <si>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</si>
  <si>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</si>
  <si>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</si>
  <si>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</si>
  <si>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</si>
  <si>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</si>
  <si>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</si>
  <si>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</si>
  <si>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</si>
  <si>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</si>
  <si>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</si>
  <si>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</si>
  <si>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</si>
  <si>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</si>
  <si>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</si>
  <si>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</si>
  <si>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</si>
  <si>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</si>
  <si>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</si>
  <si>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</si>
  <si>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</si>
  <si>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</si>
  <si>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</si>
  <si>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</si>
  <si>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</si>
  <si>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</si>
  <si>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</si>
  <si>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</si>
  <si>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</si>
  <si>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</si>
  <si>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</si>
  <si>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</si>
  <si>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</si>
  <si>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</si>
  <si>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</si>
  <si>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</si>
  <si>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</si>
  <si>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</si>
  <si>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</si>
  <si>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</si>
  <si>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</si>
  <si>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</si>
  <si>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</si>
  <si>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</si>
  <si>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</si>
  <si>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</si>
  <si>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</si>
  <si>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</si>
  <si>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</si>
  <si>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</si>
  <si>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</si>
  <si>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</si>
  <si>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</si>
  <si>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</si>
  <si>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</si>
  <si>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</si>
  <si>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</si>
  <si>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</si>
  <si>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</si>
  <si>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</si>
  <si>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</si>
  <si>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</si>
  <si>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</si>
  <si>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</si>
  <si>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</si>
  <si>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</si>
  <si>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</si>
  <si>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</si>
  <si>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</si>
  <si>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</si>
  <si>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</si>
  <si>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</si>
  <si>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</si>
  <si>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</si>
  <si>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</si>
  <si>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</si>
  <si>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</si>
  <si>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</si>
  <si>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</si>
  <si>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</si>
  <si>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</si>
  <si>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</si>
  <si>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</si>
  <si>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</si>
  <si>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</si>
  <si>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</si>
  <si>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</si>
  <si>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</si>
  <si>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</si>
  <si>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</si>
  <si>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</si>
  <si>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</si>
  <si>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</si>
  <si>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</si>
  <si>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</si>
  <si>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</si>
  <si>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</si>
  <si>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</si>
  <si>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</si>
  <si>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</si>
  <si>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</si>
  <si>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</si>
  <si>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</si>
  <si>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</si>
  <si>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</si>
  <si>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</si>
  <si>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</si>
  <si>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</si>
  <si>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</si>
  <si>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</si>
  <si>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</si>
  <si>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</si>
  <si>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</si>
  <si>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</si>
  <si>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</si>
  <si>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</si>
  <si>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</si>
  <si>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</si>
  <si>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</si>
  <si>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</si>
  <si>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</si>
  <si>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</si>
  <si>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</si>
  <si>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</si>
  <si>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</si>
  <si>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</si>
  <si>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</si>
  <si>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</si>
  <si>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</si>
  <si>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</si>
  <si>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</si>
  <si>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</si>
  <si>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</si>
  <si>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</si>
  <si>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</si>
  <si>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</si>
  <si>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</si>
  <si>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</si>
  <si>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</si>
  <si>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</si>
  <si>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</si>
  <si>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</si>
  <si>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</si>
  <si>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</si>
  <si>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</si>
  <si>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</si>
  <si>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</si>
  <si>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</si>
  <si>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</si>
  <si>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</si>
  <si>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</si>
  <si>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</si>
  <si>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</si>
  <si>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</si>
  <si>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</si>
  <si>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</si>
  <si>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</si>
  <si>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</si>
  <si>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</si>
  <si>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</si>
  <si>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</si>
  <si>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</si>
  <si>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</si>
  <si>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</si>
  <si>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</si>
  <si>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</si>
  <si>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</si>
  <si>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</si>
  <si>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</si>
  <si>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</si>
  <si>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</si>
  <si>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</si>
  <si>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</si>
  <si>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</si>
  <si>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</si>
  <si>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</si>
  <si>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</si>
  <si>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</si>
  <si>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</si>
  <si>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</si>
  <si>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</si>
  <si>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</si>
  <si>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</si>
  <si>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</si>
  <si>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</si>
  <si>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</si>
  <si>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</si>
  <si>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</si>
  <si>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</si>
  <si>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</si>
  <si>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</si>
  <si>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</si>
  <si>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</si>
  <si>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</si>
  <si>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</si>
  <si>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</si>
  <si>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</si>
  <si>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</si>
  <si>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</si>
  <si>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</si>
  <si>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</si>
  <si>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</si>
  <si>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</si>
  <si>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</si>
  <si>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</si>
  <si>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</si>
  <si>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</si>
  <si>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</si>
  <si>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</si>
  <si>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</si>
  <si>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</si>
  <si>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</si>
  <si>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</si>
  <si>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</si>
  <si>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</si>
  <si>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</si>
  <si>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</si>
  <si>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</si>
  <si>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</si>
  <si>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</si>
  <si>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</si>
  <si>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</si>
  <si>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</si>
  <si>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</si>
  <si>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</si>
  <si>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</si>
  <si>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</si>
  <si>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</si>
  <si>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</si>
  <si>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</si>
  <si>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</si>
  <si>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</si>
  <si>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</si>
  <si>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</si>
  <si>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</si>
  <si>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</si>
  <si>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</si>
  <si>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</si>
  <si>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</si>
  <si>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</si>
  <si>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</si>
  <si>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</si>
  <si>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</si>
  <si>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</si>
  <si>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</si>
  <si>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</si>
  <si>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</si>
  <si>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</si>
  <si>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</si>
  <si>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</si>
  <si>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</si>
  <si>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</si>
  <si>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</si>
  <si>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</si>
  <si>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</si>
  <si>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</si>
  <si>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</si>
  <si>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</si>
  <si>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</si>
  <si>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</si>
  <si>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</si>
  <si>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</si>
  <si>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</si>
  <si>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</si>
  <si>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</si>
  <si>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</si>
  <si>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</si>
  <si>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</si>
  <si>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</si>
  <si>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</si>
  <si>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</si>
  <si>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</si>
  <si>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</si>
  <si>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</si>
  <si>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</si>
  <si>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</si>
  <si>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</si>
  <si>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</si>
  <si>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</si>
  <si>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</si>
  <si>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</si>
  <si>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</si>
  <si>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</si>
  <si>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</si>
  <si>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</si>
  <si>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</si>
  <si>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</si>
  <si>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</si>
  <si>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</si>
  <si>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</si>
  <si>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</si>
  <si>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</si>
  <si>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</si>
  <si>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</si>
  <si>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</si>
  <si>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</si>
  <si>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</si>
  <si>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</si>
  <si>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</si>
  <si>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</si>
  <si>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</si>
  <si>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</si>
  <si>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</si>
  <si>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</si>
  <si>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</si>
  <si>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</si>
  <si>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</si>
  <si>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</si>
  <si>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</si>
  <si>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</si>
  <si>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</si>
  <si>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</si>
  <si>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</si>
  <si>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</si>
  <si>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</si>
  <si>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</si>
  <si>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</si>
  <si>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</si>
  <si>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</si>
  <si>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</si>
  <si>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</si>
  <si>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</si>
  <si>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</si>
  <si>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</si>
  <si>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</si>
  <si>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</si>
  <si>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</si>
  <si>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</si>
  <si>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</si>
  <si>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</si>
  <si>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</si>
  <si>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</si>
  <si>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</si>
  <si>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</si>
  <si>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</si>
  <si>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</si>
  <si>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</si>
  <si>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</si>
  <si>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</si>
  <si>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</si>
  <si>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</si>
  <si>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</si>
  <si>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</si>
  <si>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</si>
  <si>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</si>
  <si>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</si>
  <si>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</si>
  <si>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</si>
  <si>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</si>
  <si>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</si>
  <si>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</si>
  <si>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</si>
  <si>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</si>
  <si>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</si>
  <si>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</si>
  <si>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</si>
  <si>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</si>
  <si>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</si>
  <si>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</si>
  <si>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</si>
  <si>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</si>
  <si>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</si>
  <si>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</si>
  <si>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</si>
  <si>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</si>
  <si>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</si>
  <si>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</si>
  <si>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</si>
  <si>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</si>
  <si>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</si>
  <si>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</si>
  <si>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</si>
  <si>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</si>
  <si>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</si>
  <si>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</si>
  <si>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</si>
  <si>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</si>
  <si>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</si>
  <si>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</si>
  <si>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</si>
  <si>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</si>
  <si>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</si>
  <si>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</si>
  <si>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</si>
  <si>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</si>
  <si>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</si>
  <si>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</si>
  <si>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</si>
  <si>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</si>
  <si>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</si>
  <si>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</si>
  <si>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</si>
  <si>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</si>
  <si>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</si>
  <si>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</si>
  <si>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</si>
  <si>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</si>
  <si>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</si>
  <si>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</si>
  <si>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</si>
  <si>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</si>
  <si>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</si>
  <si>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</si>
  <si>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</si>
  <si>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</si>
  <si>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</si>
  <si>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</si>
  <si>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</si>
  <si>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</si>
  <si>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</si>
  <si>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</si>
  <si>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</si>
  <si>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</si>
  <si>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</si>
  <si>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</si>
  <si>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</si>
  <si>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</si>
  <si>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</si>
  <si>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</si>
  <si>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</si>
  <si>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</si>
  <si>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</si>
  <si>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</si>
  <si>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</si>
  <si>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</si>
  <si>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</si>
  <si>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</si>
  <si>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</si>
  <si>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</si>
  <si>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</si>
  <si>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</si>
  <si>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</si>
  <si>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</si>
  <si>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</si>
  <si>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</si>
  <si>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</si>
  <si>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</si>
  <si>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</si>
  <si>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</si>
  <si>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</si>
  <si>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</si>
  <si>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</si>
  <si>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</si>
  <si>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</si>
  <si>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</si>
  <si>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</si>
  <si>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</si>
  <si>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</si>
  <si>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</si>
  <si>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</si>
  <si>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</si>
  <si>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</si>
  <si>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</si>
  <si>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</si>
  <si>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</si>
  <si>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</si>
  <si>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</si>
  <si>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</si>
  <si>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</si>
  <si>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</si>
  <si>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</si>
  <si>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</si>
  <si>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</si>
  <si>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</si>
  <si>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</si>
  <si>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</si>
  <si>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</si>
  <si>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</si>
  <si>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</si>
  <si>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</si>
  <si>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</si>
  <si>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</si>
  <si>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</si>
  <si>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</si>
  <si>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</si>
  <si>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</si>
  <si>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</si>
  <si>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</si>
  <si>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</si>
  <si>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</si>
  <si>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</si>
  <si>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</si>
  <si>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</si>
  <si>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</si>
  <si>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</si>
  <si>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</si>
  <si>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</si>
  <si>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</si>
  <si>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</si>
  <si>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</si>
  <si>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</si>
  <si>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</si>
  <si>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</si>
  <si>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</si>
  <si>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</si>
  <si>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</si>
  <si>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</si>
  <si>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</si>
  <si>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</si>
  <si>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</si>
  <si>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</si>
  <si>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</si>
  <si>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</si>
  <si>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</si>
  <si>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</si>
  <si>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</si>
  <si>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</si>
  <si>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</si>
  <si>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</si>
  <si>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</si>
  <si>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</si>
  <si>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</si>
  <si>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</si>
  <si>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</si>
  <si>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</si>
  <si>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</si>
  <si>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</si>
  <si>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</si>
  <si>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</si>
  <si>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</si>
  <si>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</si>
  <si>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</si>
  <si>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</si>
  <si>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</si>
  <si>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</si>
  <si>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</si>
  <si>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</si>
  <si>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</si>
  <si>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</si>
  <si>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</si>
  <si>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</si>
  <si>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</si>
  <si>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</si>
  <si>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</si>
  <si>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</si>
  <si>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</si>
  <si>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</si>
  <si>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</si>
  <si>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</si>
  <si>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</si>
  <si>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</si>
  <si>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</si>
  <si>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</si>
  <si>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</si>
  <si>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</si>
  <si>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</si>
  <si>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</si>
  <si>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</si>
  <si>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</si>
  <si>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</si>
  <si>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</si>
  <si>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</si>
  <si>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</si>
  <si>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</si>
  <si>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</si>
  <si>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</si>
  <si>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</si>
  <si>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</si>
  <si>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</si>
  <si>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</si>
  <si>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</si>
  <si>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</si>
  <si>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</si>
  <si>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</si>
  <si>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</si>
  <si>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</si>
  <si>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</si>
  <si>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</si>
  <si>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</si>
  <si>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</si>
  <si>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</si>
  <si>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</si>
  <si>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</si>
  <si>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</si>
  <si>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</si>
  <si>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</si>
  <si>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</si>
  <si>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</si>
  <si>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</si>
  <si>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</si>
  <si>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</si>
  <si>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</si>
  <si>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</si>
  <si>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</si>
  <si>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</si>
  <si>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</si>
  <si>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</si>
  <si>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</si>
  <si>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</si>
  <si>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</si>
  <si>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</si>
  <si>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</si>
  <si>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</si>
  <si>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</si>
  <si>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</si>
  <si>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</si>
  <si>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</si>
  <si>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</si>
  <si>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</si>
  <si>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</si>
  <si>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</si>
  <si>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</si>
  <si>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</si>
  <si>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</si>
  <si>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</si>
  <si>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</si>
  <si>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</si>
  <si>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</si>
  <si>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</si>
  <si>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</si>
  <si>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</si>
  <si>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</si>
  <si>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</si>
  <si>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</si>
  <si>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</si>
  <si>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</si>
  <si>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</si>
  <si>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</si>
  <si>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</si>
  <si>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</si>
  <si>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</si>
  <si>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</si>
  <si>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</si>
  <si>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</si>
  <si>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</si>
  <si>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</si>
  <si>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</si>
  <si>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</si>
  <si>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</si>
  <si>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</si>
  <si>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</si>
  <si>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</si>
  <si>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</si>
  <si>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</si>
  <si>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</si>
  <si>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</si>
  <si>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</si>
  <si>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</si>
  <si>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</si>
  <si>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</si>
  <si>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</si>
  <si>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</si>
  <si>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</si>
  <si>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</si>
  <si>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</si>
  <si>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</si>
  <si>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</si>
  <si>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</si>
  <si>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</si>
  <si>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</si>
  <si>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</si>
  <si>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</si>
  <si>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</si>
  <si>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</si>
  <si>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</si>
  <si>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</si>
  <si>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</si>
  <si>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</si>
  <si>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</si>
  <si>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</si>
  <si>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</si>
  <si>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</si>
  <si>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</si>
  <si>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</si>
  <si>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</si>
  <si>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</si>
  <si>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</si>
  <si>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</si>
  <si>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</si>
  <si>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</si>
  <si>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</si>
  <si>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</si>
  <si>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</si>
  <si>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</si>
  <si>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</si>
  <si>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</si>
  <si>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</si>
  <si>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</si>
  <si>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</si>
  <si>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</si>
  <si>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</si>
  <si>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</si>
  <si>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</si>
  <si>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</si>
  <si>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</si>
  <si>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</si>
  <si>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</si>
  <si>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</si>
  <si>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</si>
  <si>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</si>
  <si>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</si>
  <si>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</si>
  <si>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</si>
  <si>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</si>
  <si>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</si>
  <si>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</si>
  <si>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</si>
  <si>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</si>
  <si>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</si>
  <si>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</si>
  <si>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</si>
  <si>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</si>
  <si>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</si>
  <si>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</si>
  <si>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</si>
  <si>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</si>
  <si>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</si>
  <si>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</si>
  <si>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</si>
  <si>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</si>
  <si>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</si>
  <si>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</si>
  <si>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</si>
  <si>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</si>
  <si>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</si>
  <si>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</si>
  <si>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</si>
  <si>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</si>
  <si>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</si>
  <si>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</si>
  <si>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</si>
  <si>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</si>
  <si>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</si>
  <si>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</si>
  <si>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</si>
  <si>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</si>
  <si>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</si>
  <si>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</si>
  <si>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</si>
  <si>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</si>
  <si>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</si>
  <si>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</si>
  <si>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</si>
  <si>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</si>
  <si>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</si>
  <si>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</si>
  <si>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</si>
  <si>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</si>
  <si>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</si>
  <si>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</si>
  <si>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</si>
  <si>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</si>
  <si>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</si>
  <si>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</si>
  <si>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</si>
  <si>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</si>
  <si>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</si>
  <si>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</si>
  <si>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</si>
  <si>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</si>
  <si>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</si>
  <si>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</si>
  <si>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</si>
  <si>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</si>
  <si>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</si>
  <si>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</si>
  <si>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</si>
  <si>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</si>
  <si>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</si>
  <si>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</si>
  <si>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</si>
  <si>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</si>
  <si>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</si>
  <si>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</si>
  <si>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</si>
  <si>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</si>
  <si>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</si>
  <si>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</si>
  <si>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</si>
  <si>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</si>
  <si>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</si>
  <si>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</si>
  <si>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</si>
  <si>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</si>
  <si>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</si>
  <si>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</si>
  <si>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</si>
  <si>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</si>
  <si>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</si>
  <si>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</si>
  <si>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</si>
  <si>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</si>
  <si>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</si>
  <si>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</si>
  <si>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</si>
  <si>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</si>
  <si>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</si>
  <si>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</si>
  <si>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</si>
  <si>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</si>
  <si>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</si>
  <si>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</si>
  <si>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</si>
  <si>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</si>
  <si>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</si>
  <si>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</si>
  <si>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</si>
  <si>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</si>
  <si>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</si>
  <si>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</si>
  <si>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</si>
  <si>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</si>
  <si>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</si>
  <si>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</si>
  <si>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</si>
  <si>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</si>
  <si>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</si>
  <si>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</si>
  <si>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</si>
  <si>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</si>
  <si>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</si>
  <si>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</si>
  <si>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</si>
  <si>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</si>
  <si>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</si>
  <si>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</si>
  <si>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</si>
  <si>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</si>
  <si>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</si>
  <si>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</si>
  <si>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</si>
  <si>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</si>
  <si>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</si>
  <si>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</si>
  <si>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</si>
  <si>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</si>
  <si>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</si>
  <si>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</si>
  <si>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</si>
  <si>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</si>
  <si>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</si>
  <si>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</si>
  <si>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</si>
  <si>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</si>
  <si>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</si>
  <si>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</si>
  <si>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</si>
  <si>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</si>
  <si>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</si>
  <si>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</si>
  <si>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</si>
  <si>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</si>
  <si>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</si>
  <si>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</si>
  <si>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</si>
  <si>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</si>
  <si>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</si>
  <si>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</si>
  <si>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</si>
  <si>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</si>
  <si>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</si>
  <si>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</si>
  <si>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</si>
  <si>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</si>
  <si>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</si>
  <si>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</si>
  <si>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</si>
  <si>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</si>
  <si>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</si>
  <si>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</si>
  <si>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</si>
  <si>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</si>
  <si>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</si>
  <si>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</si>
  <si>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</si>
  <si>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</si>
  <si>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</si>
  <si>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</si>
  <si>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</si>
  <si>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</si>
  <si>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</si>
  <si>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</si>
  <si>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</si>
  <si>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</si>
  <si>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</si>
  <si>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</si>
  <si>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</si>
  <si>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</si>
  <si>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</si>
  <si>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</si>
  <si>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</si>
  <si>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</si>
  <si>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</si>
  <si>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</si>
  <si>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</si>
  <si>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</si>
  <si>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</si>
  <si>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</si>
  <si>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</si>
  <si>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</si>
  <si>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</si>
  <si>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</si>
  <si>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</si>
  <si>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</si>
  <si>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</si>
  <si>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</si>
  <si>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</si>
  <si>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</si>
  <si>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</si>
  <si>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</si>
  <si>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</si>
  <si>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</si>
  <si>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</si>
  <si>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</si>
  <si>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</si>
  <si>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</si>
  <si>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</si>
  <si>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</si>
  <si>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</si>
  <si>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</si>
  <si>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</si>
  <si>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</si>
  <si>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</si>
  <si>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</si>
  <si>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</si>
  <si>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</si>
  <si>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</si>
  <si>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</si>
  <si>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</si>
  <si>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</si>
  <si>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</si>
  <si>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</si>
  <si>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</si>
  <si>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</si>
  <si>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</si>
  <si>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</si>
  <si>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</si>
  <si>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</si>
  <si>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</si>
  <si>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</si>
  <si>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</si>
  <si>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</si>
  <si>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</si>
  <si>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</si>
  <si>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</si>
  <si>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</si>
  <si>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</si>
  <si>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</si>
  <si>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</si>
  <si>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</si>
  <si>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</si>
  <si>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</si>
  <si>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</si>
  <si>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</si>
  <si>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</si>
  <si>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</si>
  <si>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</si>
  <si>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</si>
  <si>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</si>
  <si>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</si>
  <si>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</si>
  <si>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</si>
  <si>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</si>
  <si>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</si>
  <si>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</si>
  <si>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</si>
  <si>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</si>
  <si>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</si>
  <si>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</si>
  <si>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</si>
  <si>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</si>
  <si>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</si>
  <si>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</si>
  <si>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</si>
  <si>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</si>
  <si>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</si>
  <si>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</si>
  <si>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</si>
  <si>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</si>
  <si>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</si>
  <si>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</si>
  <si>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</si>
  <si>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</si>
  <si>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</si>
  <si>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</si>
  <si>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</si>
  <si>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</si>
  <si>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</si>
  <si>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</si>
  <si>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</si>
  <si>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</si>
  <si>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</si>
  <si>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</si>
  <si>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</si>
  <si>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</si>
  <si>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</si>
  <si>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</si>
  <si>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</si>
  <si>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</si>
  <si>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</si>
  <si>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</si>
  <si>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</si>
  <si>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</si>
  <si>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</si>
  <si>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</si>
  <si>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</si>
  <si>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</si>
  <si>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</si>
  <si>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</si>
  <si>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</si>
  <si>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</si>
  <si>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</si>
  <si>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</si>
  <si>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</si>
  <si>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</si>
  <si>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</si>
  <si>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</si>
  <si>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</si>
  <si>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</si>
  <si>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</si>
  <si>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</si>
  <si>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</si>
  <si>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</si>
  <si>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</si>
  <si>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</si>
  <si>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</si>
  <si>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</si>
  <si>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</si>
  <si>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</si>
  <si>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</si>
  <si>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</si>
  <si>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</si>
  <si>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</si>
  <si>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</si>
  <si>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</si>
  <si>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</si>
  <si>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</si>
  <si>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</si>
  <si>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</si>
  <si>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</si>
  <si>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</si>
  <si>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</si>
  <si>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</si>
  <si>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</si>
  <si>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</si>
  <si>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</si>
  <si>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</si>
  <si>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</si>
  <si>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</si>
  <si>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</si>
  <si>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</si>
  <si>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</si>
  <si>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</si>
  <si>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</si>
  <si>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</si>
  <si>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</si>
  <si>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</si>
  <si>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</si>
  <si>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</si>
  <si>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</si>
  <si>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</si>
  <si>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</si>
  <si>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</si>
  <si>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</si>
  <si>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</si>
  <si>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</si>
  <si>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</si>
  <si>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</si>
  <si>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</si>
  <si>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</si>
  <si>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</si>
  <si>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</si>
  <si>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</si>
  <si>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</si>
  <si>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</si>
  <si>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</si>
  <si>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</si>
  <si>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</si>
  <si>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</si>
  <si>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</si>
  <si>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</si>
  <si>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</si>
  <si>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</si>
  <si>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</si>
  <si>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</si>
  <si>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</si>
  <si>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</si>
  <si>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</si>
  <si>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</si>
  <si>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</si>
  <si>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</si>
  <si>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</si>
  <si>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</si>
  <si>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</si>
  <si>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</si>
  <si>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</si>
  <si>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</si>
  <si>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</si>
  <si>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</si>
  <si>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</si>
  <si>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</si>
  <si>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</si>
  <si>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</si>
  <si>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</si>
  <si>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</si>
  <si>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</si>
  <si>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</si>
  <si>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</si>
  <si>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</si>
  <si>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</si>
  <si>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</si>
  <si>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</si>
  <si>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</si>
  <si>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</si>
  <si>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</si>
  <si>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</si>
  <si>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</si>
  <si>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</si>
  <si>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</si>
  <si>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</si>
  <si>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</si>
  <si>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</si>
  <si>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</si>
  <si>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</si>
  <si>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</si>
  <si>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</si>
  <si>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</si>
  <si>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</si>
  <si>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</si>
  <si>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</si>
  <si>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</si>
  <si>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</si>
  <si>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</si>
  <si>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</si>
  <si>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</si>
  <si>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</si>
  <si>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</si>
  <si>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</si>
  <si>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</si>
  <si>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</si>
  <si>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</si>
  <si>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</si>
  <si>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</si>
  <si>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</si>
  <si>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</si>
  <si>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</si>
  <si>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</si>
  <si>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</si>
  <si>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</si>
  <si>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</si>
  <si>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</si>
  <si>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</si>
  <si>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</si>
  <si>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</si>
  <si>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</si>
  <si>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</si>
  <si>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</si>
  <si>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</si>
  <si>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</si>
  <si>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</si>
  <si>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</si>
  <si>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</si>
  <si>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</si>
  <si>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</si>
  <si>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</si>
  <si>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</si>
  <si>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</si>
  <si>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</si>
  <si>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</si>
  <si>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</si>
  <si>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</si>
  <si>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</si>
  <si>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</si>
  <si>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</si>
  <si>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</si>
  <si>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</si>
  <si>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</si>
  <si>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</si>
  <si>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</si>
  <si>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</si>
  <si>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</si>
  <si>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</si>
  <si>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</si>
  <si>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</si>
  <si>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</si>
  <si>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</si>
  <si>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</si>
  <si>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</si>
  <si>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</si>
  <si>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</si>
  <si>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</si>
  <si>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</si>
  <si>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</si>
  <si>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</si>
  <si>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</si>
  <si>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</si>
  <si>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</si>
  <si>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</si>
  <si>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</si>
  <si>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</si>
  <si>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</si>
  <si>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</si>
  <si>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</si>
  <si>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</si>
  <si>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</si>
  <si>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</si>
  <si>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</si>
  <si>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</si>
  <si>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</si>
  <si>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</si>
  <si>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</si>
  <si>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</si>
  <si>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</si>
  <si>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</si>
  <si>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</si>
  <si>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</si>
  <si>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</si>
  <si>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</si>
  <si>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</si>
  <si>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</si>
  <si>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</si>
  <si>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</si>
  <si>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</si>
  <si>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</si>
  <si>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</si>
  <si>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</si>
  <si>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</si>
  <si>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</si>
  <si>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</si>
  <si>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</si>
  <si>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</si>
  <si>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</si>
  <si>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</si>
  <si>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</si>
  <si>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</si>
  <si>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</si>
  <si>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</si>
  <si>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</si>
  <si>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</si>
  <si>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</si>
  <si>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</si>
  <si>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</si>
  <si>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</si>
  <si>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</si>
  <si>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</si>
  <si>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</si>
  <si>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</si>
  <si>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</si>
  <si>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</si>
  <si>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</si>
  <si>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</si>
  <si>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</si>
  <si>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</si>
  <si>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</si>
  <si>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</si>
  <si>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</si>
  <si>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</si>
  <si>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</si>
  <si>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</si>
  <si>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</si>
  <si>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</si>
  <si>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</si>
  <si>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</si>
  <si>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</si>
  <si>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</si>
  <si>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</si>
  <si>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</si>
  <si>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</si>
  <si>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</si>
  <si>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</si>
  <si>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</si>
  <si>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</si>
  <si>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</si>
  <si>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</si>
  <si>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</si>
  <si>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</si>
  <si>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</si>
  <si>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</si>
  <si>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</si>
  <si>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</si>
  <si>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</si>
  <si>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</si>
  <si>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</si>
  <si>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</si>
  <si>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</si>
  <si>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</si>
  <si>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</si>
  <si>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</si>
  <si>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</si>
  <si>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</si>
  <si>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</si>
  <si>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</si>
  <si>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</si>
  <si>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</si>
  <si>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</si>
  <si>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</si>
  <si>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</si>
  <si>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</si>
  <si>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</si>
  <si>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</si>
  <si>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</si>
  <si>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</si>
  <si>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</si>
  <si>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</si>
  <si>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</si>
  <si>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</si>
  <si>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</si>
  <si>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</si>
  <si>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</si>
  <si>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</si>
  <si>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</si>
  <si>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</si>
  <si>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</si>
  <si>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</si>
  <si>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</si>
  <si>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</si>
  <si>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</si>
  <si>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</si>
  <si>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</si>
  <si>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</si>
  <si>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</si>
  <si>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</si>
  <si>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</si>
  <si>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</si>
  <si>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</si>
  <si>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</si>
  <si>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</si>
  <si>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</si>
  <si>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</si>
  <si>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</si>
  <si>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</si>
  <si>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</si>
  <si>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</si>
  <si>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</si>
  <si>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</si>
  <si>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</si>
  <si>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</si>
  <si>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</si>
  <si>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</si>
  <si>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</si>
  <si>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</si>
  <si>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</si>
  <si>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</si>
  <si>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</si>
  <si>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</si>
  <si>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</si>
  <si>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</si>
  <si>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</si>
  <si>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</si>
  <si>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</si>
  <si>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</si>
  <si>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</si>
  <si>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</si>
  <si>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</si>
  <si>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</si>
  <si>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</si>
  <si>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</si>
  <si>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</si>
  <si>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</si>
  <si>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</si>
  <si>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</si>
  <si>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</si>
  <si>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</si>
  <si>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</si>
  <si>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</si>
  <si>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</si>
  <si>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</si>
  <si>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</si>
  <si>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</si>
  <si>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</si>
  <si>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</si>
  <si>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</si>
  <si>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</si>
  <si>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</si>
  <si>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</si>
  <si>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</si>
  <si>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</si>
  <si>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</si>
  <si>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</si>
  <si>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</si>
  <si>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</si>
  <si>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</si>
  <si>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</si>
  <si>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</si>
  <si>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</si>
  <si>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</si>
  <si>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</si>
  <si>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</si>
  <si>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</si>
  <si>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</si>
  <si>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</si>
  <si>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</si>
  <si>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</si>
  <si>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</si>
  <si>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</si>
  <si>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</si>
  <si>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</si>
  <si>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</si>
  <si>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</si>
  <si>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</si>
  <si>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</si>
  <si>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</si>
  <si>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</si>
  <si>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</si>
  <si>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</si>
  <si>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</si>
  <si>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</si>
  <si>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</si>
  <si>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</si>
  <si>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</si>
  <si>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</si>
  <si>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</si>
  <si>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</si>
  <si>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</si>
  <si>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</si>
  <si>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</si>
  <si>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</si>
  <si>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</si>
  <si>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</si>
  <si>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</si>
  <si>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</si>
  <si>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</si>
  <si>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</si>
  <si>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</si>
  <si>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</si>
  <si>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</si>
  <si>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</si>
  <si>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</si>
  <si>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</si>
  <si>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</si>
  <si>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</si>
  <si>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</si>
  <si>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</si>
  <si>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</si>
  <si>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</si>
  <si>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</si>
  <si>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</si>
  <si>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</si>
  <si>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</si>
  <si>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</si>
  <si>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</si>
  <si>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</si>
  <si>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</si>
  <si>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</si>
  <si>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</si>
  <si>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</si>
  <si>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</si>
  <si>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</si>
  <si>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</si>
  <si>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</si>
  <si>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</si>
  <si>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</si>
  <si>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</si>
  <si>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</si>
  <si>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</si>
  <si>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</si>
  <si>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</si>
  <si>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</si>
  <si>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</si>
  <si>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</si>
  <si>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</si>
  <si>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</si>
  <si>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</si>
  <si>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</si>
  <si>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</si>
  <si>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</si>
  <si>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</si>
  <si>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</si>
  <si>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</si>
  <si>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</si>
  <si>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</si>
  <si>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</si>
  <si>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</si>
  <si>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</si>
  <si>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</si>
  <si>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</si>
  <si>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</si>
  <si>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</si>
  <si>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</si>
  <si>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</si>
  <si>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</si>
  <si>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</si>
  <si>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</si>
  <si>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</si>
  <si>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</si>
  <si>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</si>
  <si>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</si>
  <si>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</si>
  <si>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</si>
  <si>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</si>
  <si>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</si>
  <si>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</si>
  <si>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</si>
  <si>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</si>
  <si>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</si>
  <si>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</si>
  <si>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</si>
  <si>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</si>
  <si>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</si>
  <si>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</si>
  <si>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</si>
  <si>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</si>
  <si>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</si>
  <si>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</si>
  <si>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</si>
  <si>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</si>
  <si>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</si>
  <si>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</si>
  <si>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</si>
  <si>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</si>
  <si>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</si>
  <si>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</si>
  <si>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</si>
  <si>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</si>
  <si>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</si>
  <si>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</si>
  <si>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</si>
  <si>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</si>
  <si>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</si>
  <si>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</si>
  <si>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</si>
  <si>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</si>
  <si>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</si>
  <si>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</si>
  <si>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</si>
  <si>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</si>
  <si>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</si>
  <si>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</si>
  <si>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</si>
  <si>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</si>
  <si>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</si>
  <si>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</si>
  <si>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</si>
  <si>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</si>
  <si>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</si>
  <si>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</si>
  <si>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</si>
  <si>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</si>
  <si>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</si>
  <si>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</si>
  <si>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</si>
  <si>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</si>
  <si>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</si>
  <si>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</si>
  <si>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</si>
  <si>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</si>
  <si>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</si>
  <si>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</si>
  <si>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</si>
  <si>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</si>
  <si>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</si>
  <si>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</si>
  <si>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</si>
  <si>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</si>
  <si>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</si>
  <si>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</si>
  <si>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</si>
  <si>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</si>
  <si>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</si>
  <si>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</si>
  <si>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</si>
  <si>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</si>
  <si>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</si>
  <si>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</si>
  <si>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</si>
  <si>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</si>
  <si>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</si>
  <si>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</si>
  <si>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</si>
  <si>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</si>
  <si>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</si>
  <si>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</si>
  <si>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</si>
  <si>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</si>
  <si>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</si>
  <si>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</si>
  <si>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</si>
  <si>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</si>
  <si>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</si>
  <si>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</si>
  <si>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</si>
  <si>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</si>
  <si>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</si>
  <si>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</si>
  <si>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</si>
  <si>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</si>
  <si>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</si>
  <si>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</si>
  <si>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</si>
  <si>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</si>
  <si>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</si>
  <si>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</si>
  <si>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</si>
  <si>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</si>
  <si>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</si>
  <si>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</si>
  <si>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</si>
  <si>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</si>
  <si>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</si>
  <si>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</si>
  <si>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</si>
  <si>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</si>
  <si>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</si>
  <si>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</si>
  <si>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</si>
  <si>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</si>
  <si>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</si>
  <si>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</si>
  <si>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</si>
  <si>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</si>
  <si>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</si>
  <si>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</si>
  <si>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</si>
  <si>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</si>
  <si>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</si>
  <si>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</si>
  <si>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</si>
  <si>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</si>
  <si>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</si>
  <si>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</si>
  <si>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</si>
  <si>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</si>
  <si>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</si>
  <si>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</si>
  <si>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</si>
  <si>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</si>
  <si>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</si>
  <si>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</si>
  <si>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</si>
  <si>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</si>
  <si>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</si>
  <si>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</si>
  <si>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</si>
  <si>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</si>
  <si>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</si>
  <si>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</si>
  <si>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</si>
  <si>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</si>
  <si>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</si>
  <si>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</si>
  <si>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</si>
  <si>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</si>
  <si>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</si>
  <si>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</si>
  <si>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</si>
  <si>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</si>
  <si>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</si>
  <si>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</si>
  <si>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</si>
  <si>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</si>
  <si>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</si>
  <si>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</si>
  <si>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</si>
  <si>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</si>
  <si>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</si>
  <si>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</si>
  <si>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</si>
  <si>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</si>
  <si>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</si>
  <si>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</si>
  <si>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</si>
  <si>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</si>
  <si>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</si>
  <si>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</si>
  <si>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</si>
  <si>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</si>
  <si>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</si>
  <si>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</si>
  <si>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</si>
  <si>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</si>
  <si>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</si>
  <si>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</si>
  <si>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</si>
  <si>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</si>
  <si>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</si>
  <si>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</si>
  <si>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</si>
  <si>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</si>
  <si>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</si>
  <si>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</si>
  <si>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</si>
  <si>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</si>
  <si>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</si>
  <si>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</si>
  <si>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</si>
  <si>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</si>
  <si>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</si>
  <si>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</si>
  <si>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</si>
  <si>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</si>
  <si>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</si>
  <si>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</si>
  <si>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</si>
  <si>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</si>
  <si>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</si>
  <si>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</si>
  <si>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</si>
  <si>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</si>
  <si>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</si>
  <si>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</si>
  <si>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</si>
  <si>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</si>
  <si>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</si>
  <si>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</si>
  <si>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</si>
  <si>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</si>
  <si>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</si>
  <si>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</si>
  <si>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</si>
  <si>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</si>
  <si>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</si>
  <si>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</si>
  <si>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</si>
  <si>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</si>
  <si>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</si>
  <si>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</si>
  <si>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</si>
  <si>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</si>
  <si>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</si>
  <si>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</si>
  <si>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</si>
  <si>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</si>
  <si>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</si>
  <si>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</si>
  <si>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</si>
  <si>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</si>
  <si>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</si>
  <si>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</si>
  <si>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</si>
  <si>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</si>
  <si>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</si>
  <si>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</si>
  <si>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</si>
  <si>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</si>
  <si>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</si>
  <si>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</si>
  <si>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</si>
  <si>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</si>
  <si>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</si>
  <si>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</si>
  <si>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</si>
  <si>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</si>
  <si>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</si>
  <si>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</si>
  <si>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</si>
  <si>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</si>
  <si>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</si>
  <si>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</si>
  <si>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</si>
  <si>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</si>
  <si>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</si>
  <si>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</si>
  <si>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</si>
  <si>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</si>
  <si>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</si>
  <si>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</si>
  <si>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</si>
  <si>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</si>
  <si>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</si>
  <si>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</si>
  <si>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</si>
  <si>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</si>
  <si>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</si>
  <si>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</si>
  <si>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</si>
  <si>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</si>
  <si>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</si>
  <si>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</si>
  <si>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</si>
  <si>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</si>
  <si>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</si>
  <si>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</si>
  <si>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</si>
  <si>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</si>
  <si>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</si>
  <si>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</si>
  <si>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</si>
  <si>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</si>
  <si>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</si>
  <si>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</si>
  <si>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</si>
  <si>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</si>
  <si>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</si>
  <si>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</si>
  <si>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</si>
  <si>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</si>
  <si>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</si>
  <si>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</si>
  <si>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</si>
  <si>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</si>
  <si>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</si>
  <si>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</si>
  <si>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</si>
  <si>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</si>
  <si>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</si>
  <si>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</si>
  <si>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</si>
  <si>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</si>
  <si>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</si>
  <si>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</si>
  <si>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</si>
  <si>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</si>
  <si>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</si>
  <si>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</si>
  <si>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</si>
  <si>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</si>
  <si>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</si>
  <si>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</si>
  <si>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</si>
  <si>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</si>
  <si>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</si>
  <si>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</si>
  <si>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</si>
  <si>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</si>
  <si>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</si>
  <si>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</si>
  <si>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</si>
  <si>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</si>
  <si>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</si>
  <si>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</si>
  <si>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</si>
  <si>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</si>
  <si>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</si>
  <si>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</si>
  <si>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</si>
  <si>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</si>
  <si>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</si>
  <si>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</si>
  <si>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</si>
  <si>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</si>
  <si>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</si>
  <si>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</si>
  <si>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</si>
  <si>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</si>
  <si>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</si>
  <si>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</si>
  <si>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</si>
  <si>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</si>
  <si>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</si>
  <si>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</si>
  <si>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</si>
  <si>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</si>
  <si>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</si>
  <si>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</si>
  <si>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</si>
  <si>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</si>
  <si>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</si>
  <si>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</si>
  <si>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</si>
  <si>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</si>
  <si>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</si>
  <si>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</si>
  <si>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</si>
  <si>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</si>
  <si>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</si>
  <si>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</si>
  <si>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</si>
  <si>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</si>
  <si>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</si>
  <si>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</si>
  <si>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</si>
  <si>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</si>
  <si>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</si>
  <si>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</si>
  <si>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</si>
  <si>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</si>
  <si>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</si>
  <si>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</si>
  <si>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</si>
  <si>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</si>
  <si>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</si>
  <si>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</si>
  <si>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</si>
  <si>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</si>
  <si>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</si>
  <si>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</si>
  <si>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</si>
  <si>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</si>
  <si>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</si>
  <si>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</si>
  <si>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</si>
  <si>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</si>
  <si>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</si>
  <si>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</si>
  <si>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</si>
  <si>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</si>
  <si>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</si>
  <si>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</si>
  <si>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</si>
  <si>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</si>
  <si>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</si>
  <si>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</si>
  <si>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</si>
  <si>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</si>
  <si>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</si>
  <si>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</si>
  <si>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</si>
  <si>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</si>
  <si>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</si>
  <si>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</si>
  <si>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</si>
  <si>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</si>
  <si>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</si>
  <si>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</si>
  <si>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</si>
  <si>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</si>
  <si>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</si>
  <si>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</si>
  <si>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</si>
  <si>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</si>
  <si>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</si>
  <si>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</si>
  <si>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</si>
  <si>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</si>
  <si>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</si>
  <si>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</si>
  <si>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</si>
  <si>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</si>
  <si>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</si>
  <si>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</si>
  <si>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</si>
  <si>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</si>
  <si>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</si>
  <si>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</si>
  <si>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</si>
  <si>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</si>
  <si>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</si>
  <si>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</si>
  <si>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</si>
  <si>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</si>
  <si>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</si>
  <si>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</si>
  <si>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</si>
  <si>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</si>
  <si>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</si>
  <si>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</si>
  <si>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</si>
  <si>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</si>
  <si>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</si>
  <si>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</si>
  <si>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</si>
  <si>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</si>
  <si>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</si>
  <si>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</si>
  <si>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</si>
  <si>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</si>
  <si>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</si>
  <si>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</si>
  <si>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</si>
  <si>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</si>
  <si>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</si>
  <si>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</si>
  <si>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</si>
  <si>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</si>
  <si>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</si>
  <si>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</si>
  <si>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</si>
  <si>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</si>
  <si>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</si>
  <si>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</si>
  <si>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</si>
  <si>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</si>
  <si>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</si>
  <si>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</si>
  <si>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</si>
  <si>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</si>
  <si>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</si>
  <si>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</si>
  <si>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</si>
  <si>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</si>
  <si>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</si>
  <si>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</si>
  <si>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</si>
  <si>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</si>
  <si>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</si>
  <si>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</si>
  <si>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</si>
  <si>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</si>
  <si>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</si>
  <si>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</si>
  <si>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</si>
  <si>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</si>
  <si>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</si>
  <si>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</si>
  <si>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</si>
  <si>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</si>
  <si>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</si>
  <si>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</si>
  <si>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</si>
  <si>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</si>
  <si>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</si>
  <si>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</si>
  <si>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</si>
  <si>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</si>
  <si>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</si>
  <si>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</si>
  <si>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</si>
  <si>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</si>
  <si>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</si>
  <si>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</si>
  <si>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</si>
  <si>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</si>
  <si>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</si>
  <si>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</si>
  <si>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</si>
  <si>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</si>
  <si>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</si>
  <si>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</si>
  <si>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</si>
  <si>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</si>
  <si>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</si>
  <si>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</si>
  <si>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</si>
  <si>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</si>
  <si>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</si>
  <si>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</si>
  <si>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</si>
  <si>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</si>
  <si>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</si>
  <si>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</si>
  <si>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</si>
  <si>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</si>
  <si>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</si>
  <si>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</si>
  <si>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</si>
  <si>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</si>
  <si>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</si>
  <si>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</si>
  <si>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</si>
  <si>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</si>
  <si>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</si>
  <si>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</si>
  <si>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</si>
  <si>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</si>
  <si>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</si>
  <si>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</si>
  <si>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</si>
  <si>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</si>
  <si>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</si>
  <si>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</si>
  <si>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</si>
  <si>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</si>
  <si>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</si>
  <si>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</si>
  <si>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</si>
  <si>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</si>
  <si>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</si>
  <si>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</si>
  <si>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</si>
  <si>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</si>
  <si>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</si>
  <si>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</si>
  <si>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</si>
  <si>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</si>
  <si>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</si>
  <si>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</si>
  <si>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</si>
  <si>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</si>
  <si>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</si>
  <si>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</si>
  <si>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</si>
  <si>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</si>
  <si>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</si>
  <si>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</si>
  <si>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</si>
  <si>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</si>
  <si>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</si>
  <si>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</si>
  <si>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</si>
  <si>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</si>
  <si>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</si>
  <si>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</si>
  <si>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</si>
  <si>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</si>
  <si>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</si>
  <si>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</si>
  <si>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</si>
  <si>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</si>
  <si>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</si>
  <si>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</si>
  <si>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</si>
  <si>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</si>
  <si>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</si>
  <si>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</si>
  <si>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</si>
  <si>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</si>
  <si>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</si>
  <si>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</si>
  <si>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</si>
  <si>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</si>
  <si>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</si>
  <si>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</si>
  <si>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</si>
  <si>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</si>
  <si>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</si>
  <si>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</si>
  <si>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</si>
  <si>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</si>
  <si>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</si>
  <si>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</si>
  <si>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</si>
  <si>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</si>
  <si>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</si>
  <si>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</si>
  <si>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</si>
  <si>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</si>
  <si>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</si>
  <si>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</si>
  <si>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</si>
  <si>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</si>
  <si>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</si>
  <si>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</si>
  <si>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</si>
  <si>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</si>
  <si>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</si>
  <si>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</si>
  <si>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</si>
  <si>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</si>
  <si>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</si>
  <si>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</si>
  <si>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</si>
  <si>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</si>
  <si>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</si>
  <si>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</si>
  <si>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</si>
  <si>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</si>
  <si>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</si>
  <si>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</si>
  <si>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</si>
  <si>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</si>
  <si>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</si>
  <si>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</si>
  <si>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</si>
  <si>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</si>
  <si>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</si>
  <si>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</si>
  <si>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</si>
  <si>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</si>
  <si>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</si>
  <si>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</si>
  <si>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</si>
  <si>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</si>
  <si>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</si>
  <si>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</si>
  <si>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</si>
  <si>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</si>
  <si>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</si>
  <si>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</si>
  <si>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</si>
  <si>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</si>
  <si>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</si>
  <si>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</si>
  <si>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</si>
  <si>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</si>
  <si>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</si>
  <si>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</si>
  <si>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</si>
  <si>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</si>
  <si>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</si>
  <si>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</si>
  <si>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</si>
  <si>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</si>
  <si>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</si>
  <si>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</si>
  <si>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</si>
  <si>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</si>
  <si>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</si>
  <si>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</si>
  <si>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</si>
  <si>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</si>
  <si>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</si>
  <si>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</si>
  <si>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</si>
  <si>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</si>
  <si>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</si>
  <si>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</si>
  <si>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</si>
  <si>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</si>
  <si>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</si>
  <si>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</si>
  <si>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</si>
  <si>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</si>
  <si>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</si>
  <si>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</si>
  <si>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</si>
  <si>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</si>
  <si>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</si>
  <si>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</si>
  <si>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</si>
  <si>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</si>
  <si>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</si>
  <si>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</si>
  <si>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</si>
  <si>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</si>
  <si>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</si>
  <si>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</si>
  <si>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</si>
  <si>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</si>
  <si>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</si>
  <si>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</si>
  <si>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</si>
  <si>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</si>
  <si>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</si>
  <si>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</si>
  <si>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</si>
  <si>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</si>
  <si>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</si>
  <si>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</si>
  <si>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</si>
  <si>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</si>
  <si>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</si>
  <si>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</si>
  <si>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</si>
  <si>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</si>
  <si>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</si>
  <si>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</si>
  <si>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</si>
  <si>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</si>
  <si>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</si>
  <si>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</si>
  <si>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</si>
  <si>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</si>
  <si>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</si>
  <si>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</si>
  <si>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</si>
  <si>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</si>
  <si>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</si>
  <si>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</si>
  <si>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</si>
  <si>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</si>
  <si>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</si>
  <si>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</si>
  <si>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</si>
  <si>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</si>
  <si>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</si>
  <si>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</si>
  <si>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</si>
  <si>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</si>
  <si>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</si>
  <si>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</si>
  <si>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</si>
  <si>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</si>
  <si>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</si>
  <si>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</si>
  <si>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</si>
  <si>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</si>
  <si>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</si>
  <si>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</si>
  <si>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</si>
  <si>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</si>
  <si>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</si>
  <si>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</si>
  <si>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</si>
  <si>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</si>
  <si>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</si>
  <si>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</si>
  <si>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</si>
  <si>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</si>
  <si>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</si>
  <si>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</si>
  <si>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</si>
  <si>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</si>
  <si>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</si>
  <si>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</si>
  <si>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</si>
  <si>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</si>
  <si>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</si>
  <si>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</si>
  <si>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</si>
  <si>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</si>
  <si>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</si>
  <si>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</si>
  <si>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</si>
  <si>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</si>
  <si>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</si>
  <si>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</si>
  <si>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</si>
  <si>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</si>
  <si>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</si>
  <si>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</si>
  <si>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</si>
  <si>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</si>
  <si>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</si>
  <si>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</si>
  <si>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</si>
  <si>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</si>
  <si>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</si>
  <si>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</si>
  <si>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</si>
  <si>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</si>
  <si>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</si>
  <si>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</si>
  <si>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</si>
  <si>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</si>
  <si>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</si>
  <si>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</si>
  <si>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</si>
  <si>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</si>
  <si>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</si>
  <si>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</si>
  <si>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</si>
  <si>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</si>
  <si>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</si>
  <si>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</si>
  <si>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</si>
  <si>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</si>
  <si>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</si>
  <si>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</si>
  <si>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</si>
  <si>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</si>
  <si>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</si>
  <si>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</si>
  <si>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</si>
  <si>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</si>
  <si>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</si>
  <si>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</si>
  <si>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</si>
  <si>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</si>
  <si>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</si>
  <si>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</si>
  <si>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</si>
  <si>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</si>
  <si>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</si>
  <si>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</si>
  <si>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</si>
  <si>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</si>
  <si>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</si>
  <si>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</si>
  <si>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</si>
  <si>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</si>
  <si>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</si>
  <si>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</si>
  <si>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</si>
  <si>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</si>
  <si>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</si>
  <si>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</si>
  <si>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</si>
  <si>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</si>
  <si>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</si>
  <si>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</si>
  <si>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</si>
  <si>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</si>
  <si>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</si>
  <si>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</si>
  <si>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</si>
  <si>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</si>
  <si>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</si>
  <si>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</si>
  <si>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</si>
  <si>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</si>
  <si>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</si>
  <si>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</si>
  <si>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</si>
  <si>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</si>
  <si>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</si>
  <si>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</si>
  <si>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</si>
  <si>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</si>
  <si>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</si>
  <si>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</si>
  <si>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</si>
  <si>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</si>
  <si>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</si>
  <si>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</si>
  <si>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</si>
  <si>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</si>
  <si>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</si>
  <si>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</si>
  <si>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</si>
  <si>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</si>
  <si>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</si>
  <si>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</si>
  <si>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</si>
  <si>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</si>
  <si>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</si>
  <si>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</si>
  <si>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</si>
  <si>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</si>
  <si>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</si>
  <si>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</si>
  <si>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</si>
  <si>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</si>
  <si>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</si>
  <si>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</si>
  <si>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</si>
  <si>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</si>
  <si>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</si>
  <si>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</si>
  <si>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</si>
  <si>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</si>
  <si>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</si>
  <si>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</si>
  <si>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</si>
  <si>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</si>
  <si>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</si>
  <si>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</si>
  <si>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</si>
  <si>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</si>
  <si>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</si>
  <si>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</si>
  <si>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</si>
  <si>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</si>
  <si>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</si>
  <si>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</si>
  <si>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</si>
  <si>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</si>
  <si>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</si>
  <si>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</si>
  <si>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</si>
  <si>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</si>
  <si>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</si>
  <si>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</si>
  <si>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</si>
  <si>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</si>
  <si>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</si>
  <si>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</si>
  <si>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</si>
  <si>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</si>
  <si>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</si>
  <si>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</si>
  <si>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</si>
  <si>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</si>
  <si>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</si>
  <si>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</si>
  <si>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</si>
  <si>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</si>
  <si>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</si>
  <si>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</si>
  <si>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</si>
  <si>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</si>
  <si>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</si>
  <si>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</si>
  <si>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</si>
  <si>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</si>
  <si>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</si>
  <si>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</si>
  <si>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</si>
  <si>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</si>
  <si>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</si>
  <si>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</si>
  <si>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</si>
  <si>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</si>
  <si>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</si>
  <si>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</si>
  <si>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</si>
  <si>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</si>
  <si>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</si>
  <si>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</si>
  <si>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</si>
  <si>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</si>
  <si>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</si>
  <si>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</si>
  <si>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</si>
  <si>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</si>
  <si>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</si>
  <si>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</si>
  <si>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</si>
  <si>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</si>
  <si>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</si>
  <si>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</si>
  <si>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</si>
  <si>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</si>
  <si>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</si>
  <si>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</si>
  <si>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</si>
  <si>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</si>
  <si>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</si>
  <si>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</si>
  <si>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</si>
  <si>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</si>
  <si>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</si>
  <si>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</si>
  <si>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</si>
  <si>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</si>
  <si>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</si>
  <si>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</si>
  <si>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</si>
  <si>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</si>
  <si>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</si>
  <si>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</si>
  <si>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</si>
  <si>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</si>
  <si>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</si>
  <si>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</si>
  <si>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</si>
  <si>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</si>
  <si>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</si>
  <si>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</si>
  <si>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</si>
  <si>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</si>
  <si>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</si>
  <si>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</si>
  <si>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</si>
  <si>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</si>
  <si>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</si>
  <si>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</si>
  <si>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</si>
  <si>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</si>
  <si>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</si>
  <si>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</si>
  <si>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</si>
  <si>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</si>
  <si>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</si>
  <si>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</si>
  <si>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</si>
  <si>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</si>
  <si>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</si>
  <si>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</si>
  <si>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</si>
  <si>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</si>
  <si>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</si>
  <si>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</si>
  <si>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</si>
  <si>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</si>
  <si>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</si>
  <si>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</si>
  <si>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</si>
  <si>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</si>
  <si>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</si>
  <si>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</si>
  <si>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</si>
  <si>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</si>
  <si>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</si>
  <si>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</si>
  <si>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</si>
  <si>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</si>
  <si>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</si>
  <si>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</si>
  <si>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</si>
  <si>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</si>
  <si>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</si>
  <si>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</si>
  <si>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</si>
  <si>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</si>
  <si>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</si>
  <si>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</si>
  <si>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</si>
  <si>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</si>
  <si>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</si>
  <si>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</si>
  <si>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</si>
  <si>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</si>
  <si>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</si>
  <si>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</si>
  <si>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</si>
  <si>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</si>
  <si>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</si>
  <si>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</si>
  <si>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</si>
  <si>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</si>
  <si>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</si>
  <si>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</si>
  <si>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</si>
  <si>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</si>
  <si>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</si>
  <si>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</si>
  <si>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</si>
  <si>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</si>
  <si>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</si>
  <si>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</si>
  <si>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</si>
  <si>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</si>
  <si>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</si>
  <si>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</si>
  <si>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</si>
  <si>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</si>
  <si>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</si>
  <si>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</si>
  <si>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</si>
  <si>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</si>
  <si>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</si>
  <si>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</si>
  <si>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</si>
  <si>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</si>
  <si>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</si>
  <si>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</si>
  <si>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</si>
  <si>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</si>
  <si>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</si>
  <si>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</si>
  <si>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</si>
  <si>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</si>
  <si>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</si>
  <si>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</si>
  <si>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</si>
  <si>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</si>
  <si>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</si>
  <si>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</si>
  <si>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</si>
  <si>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</si>
  <si>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</si>
  <si>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</si>
  <si>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</si>
  <si>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</si>
  <si>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</si>
  <si>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</si>
  <si>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</si>
  <si>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</si>
  <si>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</si>
  <si>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</si>
  <si>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</si>
  <si>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</si>
  <si>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</si>
  <si>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</si>
  <si>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</si>
  <si>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</si>
  <si>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</si>
  <si>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</si>
  <si>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</si>
  <si>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</si>
  <si>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</si>
  <si>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</si>
  <si>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</si>
  <si>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</si>
  <si>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</si>
  <si>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</si>
  <si>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</si>
  <si>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</si>
  <si>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</si>
  <si>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</si>
  <si>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</si>
  <si>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</si>
  <si>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</si>
  <si>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</si>
  <si>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</si>
  <si>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</si>
  <si>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</si>
  <si>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</si>
  <si>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</si>
  <si>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</si>
  <si>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</si>
  <si>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</si>
  <si>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</si>
  <si>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</si>
  <si>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</si>
  <si>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</si>
  <si>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</si>
  <si>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</si>
  <si>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</si>
  <si>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</si>
  <si>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</si>
  <si>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</si>
  <si>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</si>
  <si>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</si>
  <si>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</si>
  <si>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</si>
  <si>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</si>
  <si>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</si>
  <si>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</si>
  <si>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</si>
  <si>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</si>
  <si>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</si>
  <si>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</si>
  <si>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</si>
  <si>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</si>
  <si>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</si>
  <si>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</si>
  <si>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</si>
  <si>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</si>
  <si>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</si>
  <si>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</si>
  <si>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</si>
  <si>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</si>
  <si>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</si>
  <si>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</si>
  <si>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</si>
  <si>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</si>
  <si>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</si>
  <si>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</si>
  <si>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</si>
  <si>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</si>
  <si>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</si>
  <si>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</si>
  <si>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</si>
  <si>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</si>
  <si>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</si>
  <si>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</si>
  <si>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</si>
  <si>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</si>
  <si>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</si>
  <si>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</si>
  <si>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</si>
  <si>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</si>
  <si>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</si>
  <si>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</si>
  <si>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</si>
  <si>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</si>
  <si>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</si>
  <si>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</si>
  <si>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</si>
  <si>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</si>
  <si>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</si>
  <si>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</si>
  <si>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</si>
  <si>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</si>
  <si>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</si>
  <si>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</si>
  <si>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</si>
  <si>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</si>
  <si>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</si>
  <si>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</si>
  <si>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</si>
  <si>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</si>
  <si>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</si>
  <si>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</si>
  <si>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</si>
  <si>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</si>
  <si>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</si>
  <si>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</si>
  <si>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</si>
  <si>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</si>
  <si>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</si>
  <si>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</si>
  <si>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</si>
  <si>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</si>
  <si>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</si>
  <si>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</si>
  <si>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</si>
  <si>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</si>
  <si>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</si>
  <si>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</si>
  <si>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</si>
  <si>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</si>
  <si>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</si>
  <si>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</si>
  <si>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</si>
  <si>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</si>
  <si>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</si>
  <si>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</si>
  <si>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</si>
  <si>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</si>
  <si>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</si>
  <si>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</si>
  <si>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</si>
  <si>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</si>
  <si>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</si>
  <si>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</si>
  <si>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</si>
  <si>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</si>
  <si>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</si>
  <si>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</si>
  <si>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</si>
  <si>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</si>
  <si>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</si>
  <si>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</si>
  <si>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</si>
  <si>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</si>
  <si>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</si>
  <si>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</si>
  <si>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</si>
  <si>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</si>
  <si>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</si>
  <si>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</si>
  <si>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</si>
  <si>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</si>
  <si>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</si>
  <si>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</si>
  <si>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</si>
  <si>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</si>
  <si>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</si>
  <si>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</si>
  <si>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</si>
  <si>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</si>
  <si>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</si>
  <si>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</si>
  <si>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</si>
  <si>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</si>
  <si>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</si>
  <si>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</si>
  <si>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</si>
  <si>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</si>
  <si>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</si>
  <si>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</si>
  <si>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</si>
  <si>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</si>
  <si>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</si>
  <si>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</si>
  <si>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</si>
  <si>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</si>
  <si>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</si>
  <si>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</si>
  <si>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</si>
  <si>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</si>
  <si>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</si>
  <si>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</si>
  <si>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</si>
  <si>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</si>
  <si>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</si>
  <si>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</si>
  <si>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</si>
  <si>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</si>
  <si>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</si>
  <si>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</si>
  <si>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</si>
  <si>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</si>
  <si>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</si>
  <si>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</si>
  <si>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</si>
  <si>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</si>
  <si>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</si>
  <si>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</si>
  <si>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</si>
  <si>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</si>
  <si>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</si>
  <si>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</si>
  <si>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</si>
  <si>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</si>
  <si>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</si>
  <si>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</si>
  <si>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</si>
  <si>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</si>
  <si>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</si>
  <si>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</si>
  <si>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</si>
  <si>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</si>
  <si>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</si>
  <si>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</si>
  <si>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</si>
  <si>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</si>
  <si>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</si>
  <si>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</si>
  <si>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</si>
  <si>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</si>
  <si>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</si>
  <si>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</si>
  <si>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</si>
  <si>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</si>
  <si>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</si>
  <si>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</si>
  <si>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</si>
  <si>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</si>
  <si>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</si>
  <si>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</si>
  <si>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</si>
  <si>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</si>
  <si>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</si>
  <si>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</si>
  <si>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</si>
  <si>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</si>
  <si>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</si>
  <si>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</si>
  <si>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</si>
  <si>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</si>
  <si>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</si>
  <si>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</si>
  <si>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</si>
  <si>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</si>
  <si>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</si>
  <si>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</si>
  <si>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</si>
  <si>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</si>
  <si>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</si>
  <si>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</si>
  <si>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</si>
  <si>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</si>
  <si>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</si>
  <si>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</si>
  <si>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</si>
  <si>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</si>
  <si>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</si>
  <si>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</si>
  <si>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</si>
  <si>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</si>
  <si>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</si>
  <si>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</si>
  <si>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</si>
  <si>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</si>
  <si>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</si>
  <si>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</si>
  <si>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</si>
  <si>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</si>
  <si>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</si>
  <si>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</si>
  <si>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</si>
  <si>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</si>
  <si>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</si>
  <si>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</si>
  <si>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</si>
  <si>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</si>
  <si>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</si>
  <si>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</si>
  <si>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</si>
  <si>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</si>
  <si>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</si>
  <si>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</si>
  <si>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</si>
  <si>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</si>
  <si>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</si>
  <si>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</si>
  <si>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</si>
  <si>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</si>
  <si>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</si>
  <si>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</si>
  <si>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</si>
  <si>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</si>
  <si>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</si>
  <si>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</si>
  <si>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</si>
  <si>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</si>
  <si>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</si>
  <si>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</si>
  <si>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</si>
  <si>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</si>
  <si>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</si>
  <si>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</si>
  <si>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</si>
  <si>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</si>
  <si>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</si>
  <si>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</si>
  <si>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</si>
  <si>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</si>
  <si>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</si>
  <si>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</si>
  <si>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</si>
  <si>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</si>
  <si>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</si>
  <si>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</si>
  <si>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</si>
  <si>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</si>
  <si>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</si>
  <si>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</si>
  <si>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</si>
  <si>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</si>
  <si>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</si>
  <si>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</si>
  <si>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</si>
  <si>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</si>
  <si>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</si>
  <si>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</si>
  <si>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</si>
  <si>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</si>
  <si>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</si>
  <si>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</si>
  <si>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</si>
  <si>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</si>
  <si>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</si>
  <si>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</si>
  <si>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</si>
  <si>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</si>
  <si>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</si>
  <si>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</si>
  <si>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</si>
  <si>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</si>
  <si>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</si>
  <si>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</si>
  <si>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</si>
  <si>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</si>
  <si>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</si>
  <si>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</si>
  <si>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</si>
  <si>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</si>
  <si>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</si>
  <si>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</si>
  <si>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</si>
  <si>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</si>
  <si>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</si>
  <si>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</si>
  <si>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</si>
  <si>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</si>
  <si>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</si>
  <si>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</si>
  <si>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</si>
  <si>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</si>
  <si>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</si>
  <si>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</si>
  <si>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</si>
  <si>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</si>
  <si>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</si>
  <si>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</si>
  <si>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</si>
  <si>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</si>
  <si>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</si>
  <si>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</si>
  <si>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</si>
  <si>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</si>
  <si>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</si>
  <si>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</si>
  <si>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</si>
  <si>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</si>
  <si>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</si>
  <si>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</si>
  <si>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</si>
  <si>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</si>
  <si>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</si>
  <si>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</si>
  <si>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</si>
  <si>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</si>
  <si>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</si>
  <si>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</si>
  <si>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</si>
  <si>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</si>
  <si>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</si>
  <si>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</si>
  <si>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</si>
  <si>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</si>
  <si>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</si>
  <si>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</si>
  <si>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</si>
  <si>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</si>
  <si>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</si>
  <si>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</si>
  <si>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</si>
  <si>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</si>
  <si>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</si>
  <si>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</si>
  <si>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</si>
  <si>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</si>
  <si>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</si>
  <si>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</si>
  <si>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</si>
  <si>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</si>
  <si>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</si>
  <si>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</si>
  <si>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</si>
  <si>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</si>
  <si>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</si>
  <si>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</si>
  <si>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</si>
  <si>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</si>
  <si>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</si>
  <si>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</si>
  <si>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</si>
  <si>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</si>
  <si>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</si>
  <si>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</si>
  <si>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</si>
  <si>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</si>
  <si>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</si>
  <si>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</si>
  <si>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</si>
  <si>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</si>
  <si>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</si>
  <si>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</si>
  <si>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</si>
  <si>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</si>
  <si>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</si>
  <si>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</si>
  <si>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</si>
  <si>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</si>
  <si>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</si>
  <si>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</si>
  <si>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</si>
  <si>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</si>
  <si>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</si>
  <si>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</si>
  <si>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</si>
  <si>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</si>
  <si>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</si>
  <si>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</si>
  <si>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</si>
  <si>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</si>
  <si>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</si>
  <si>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</si>
  <si>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</si>
  <si>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</si>
  <si>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</si>
  <si>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</si>
  <si>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</si>
  <si>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</si>
  <si>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</si>
  <si>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</si>
  <si>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</si>
  <si>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</si>
  <si>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</si>
  <si>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</si>
  <si>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</si>
  <si>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</si>
  <si>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</si>
  <si>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</si>
  <si>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</si>
  <si>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</si>
  <si>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</si>
  <si>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</si>
  <si>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</si>
  <si>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</si>
  <si>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</si>
  <si>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</si>
  <si>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</si>
  <si>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</si>
  <si>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</si>
  <si>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</si>
  <si>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</si>
  <si>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</si>
  <si>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</si>
  <si>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</si>
  <si>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</si>
  <si>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</si>
  <si>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</si>
  <si>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</si>
  <si>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</si>
  <si>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</si>
  <si>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</si>
  <si>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</si>
  <si>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</si>
  <si>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</si>
  <si>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</si>
  <si>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</si>
  <si>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</si>
  <si>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</si>
  <si>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</si>
  <si>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</si>
  <si>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</si>
  <si>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</si>
  <si>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</si>
  <si>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</si>
  <si>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</si>
  <si>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</si>
  <si>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</si>
  <si>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</si>
  <si>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</si>
  <si>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</si>
  <si>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</si>
  <si>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</si>
  <si>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</si>
  <si>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</si>
  <si>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</si>
  <si>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</si>
  <si>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</si>
  <si>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</si>
  <si>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</si>
  <si>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</si>
  <si>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</si>
  <si>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</si>
  <si>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</si>
  <si>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</si>
  <si>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</si>
  <si>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</si>
  <si>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</si>
  <si>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</si>
  <si>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</si>
  <si>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</si>
  <si>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</si>
  <si>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</si>
  <si>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</si>
  <si>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</si>
  <si>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</si>
  <si>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</si>
  <si>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</si>
  <si>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</si>
  <si>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</si>
  <si>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</si>
  <si>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</si>
  <si>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</si>
  <si>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</si>
  <si>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</si>
  <si>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</si>
  <si>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</si>
  <si>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</si>
  <si>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</si>
  <si>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</si>
  <si>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</si>
  <si>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</si>
  <si>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</si>
  <si>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</si>
  <si>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</si>
  <si>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</si>
  <si>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</si>
  <si>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</si>
  <si>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</si>
  <si>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</si>
  <si>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</si>
  <si>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</si>
  <si>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</si>
  <si>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</si>
  <si>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</si>
  <si>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</si>
  <si>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</si>
  <si>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</si>
  <si>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</si>
  <si>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</si>
  <si>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</si>
  <si>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</si>
  <si>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</si>
  <si>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</si>
  <si>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</si>
  <si>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</si>
  <si>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</si>
  <si>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</si>
  <si>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</si>
  <si>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</si>
  <si>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</si>
  <si>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</si>
  <si>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</si>
  <si>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</si>
  <si>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</si>
  <si>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</si>
  <si>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</si>
  <si>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</si>
  <si>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</si>
  <si>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</si>
  <si>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</si>
  <si>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</si>
  <si>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</si>
  <si>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</si>
  <si>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</si>
  <si>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</si>
  <si>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</si>
  <si>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</si>
  <si>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</si>
  <si>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</si>
  <si>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</si>
  <si>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</si>
  <si>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</si>
  <si>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</si>
  <si>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</si>
  <si>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</si>
  <si>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</si>
  <si>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</si>
  <si>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</si>
  <si>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</si>
  <si>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</si>
  <si>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</si>
  <si>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</si>
  <si>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</si>
  <si>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</si>
  <si>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</si>
  <si>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</si>
  <si>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</si>
  <si>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</si>
  <si>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</si>
  <si>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</si>
  <si>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</si>
  <si>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</si>
  <si>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</si>
  <si>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</si>
  <si>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</si>
  <si>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</si>
  <si>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</si>
  <si>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</si>
  <si>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</si>
  <si>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</si>
  <si>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</si>
  <si>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</si>
  <si>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</si>
  <si>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</si>
  <si>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</si>
  <si>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</si>
  <si>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</si>
  <si>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</si>
  <si>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</si>
  <si>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</si>
  <si>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</si>
  <si>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</si>
  <si>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</si>
  <si>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</si>
  <si>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</si>
  <si>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</si>
  <si>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</si>
  <si>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</si>
  <si>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</si>
  <si>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</si>
  <si>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</si>
  <si>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</si>
  <si>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</si>
  <si>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</si>
  <si>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</si>
  <si>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</si>
  <si>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</si>
  <si>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</si>
  <si>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</si>
  <si>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</si>
  <si>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</si>
  <si>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</si>
  <si>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</si>
  <si>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</si>
  <si>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</si>
  <si>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</si>
  <si>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</si>
  <si>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</si>
  <si>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</si>
  <si>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</si>
  <si>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</si>
  <si>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</si>
  <si>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</si>
  <si>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</si>
  <si>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</si>
  <si>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</si>
  <si>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</si>
  <si>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</si>
  <si>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</si>
  <si>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</si>
  <si>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</si>
  <si>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</si>
  <si>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</si>
  <si>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</si>
  <si>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</si>
  <si>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</si>
  <si>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</si>
  <si>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</si>
  <si>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</si>
  <si>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</si>
  <si>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</si>
  <si>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</si>
  <si>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</si>
  <si>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</si>
  <si>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</si>
  <si>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</si>
  <si>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</si>
  <si>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</si>
  <si>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</si>
  <si>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</si>
  <si>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</si>
  <si>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</si>
  <si>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</si>
  <si>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</si>
  <si>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</si>
  <si>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</si>
  <si>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</si>
  <si>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</si>
  <si>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</si>
  <si>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</si>
  <si>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</si>
  <si>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</si>
  <si>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</si>
  <si>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</si>
  <si>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</si>
  <si>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</si>
  <si>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</si>
  <si>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</si>
  <si>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</si>
  <si>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</si>
  <si>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</si>
  <si>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</si>
  <si>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</si>
  <si>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</si>
  <si>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</si>
  <si>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</si>
  <si>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</si>
  <si>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</si>
  <si>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</si>
  <si>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</si>
  <si>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</si>
  <si>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</si>
  <si>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</si>
  <si>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</si>
  <si>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</si>
  <si>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</si>
  <si>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</si>
  <si>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</si>
  <si>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</si>
  <si>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</si>
  <si>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</si>
  <si>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</si>
  <si>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</si>
  <si>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</si>
  <si>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</si>
  <si>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</si>
  <si>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</si>
  <si>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</si>
  <si>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</si>
  <si>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</si>
  <si>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</si>
  <si>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</si>
  <si>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</si>
  <si>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</si>
  <si>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</si>
  <si>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</si>
  <si>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</si>
  <si>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</si>
  <si>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</si>
  <si>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</si>
  <si>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</si>
  <si>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</si>
  <si>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</si>
  <si>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</si>
  <si>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</si>
  <si>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</si>
  <si>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</si>
  <si>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</si>
  <si>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</si>
  <si>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</si>
  <si>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</si>
  <si>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</si>
  <si>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</si>
  <si>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</si>
  <si>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</si>
  <si>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</si>
  <si>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</si>
  <si>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</si>
  <si>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</si>
  <si>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</si>
  <si>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</si>
  <si>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</si>
  <si>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</si>
  <si>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</si>
  <si>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</si>
  <si>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</si>
  <si>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</si>
  <si>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</si>
  <si>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</si>
  <si>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</si>
  <si>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</si>
  <si>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</si>
  <si>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</si>
  <si>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</si>
  <si>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</si>
  <si>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</si>
  <si>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</si>
  <si>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</si>
  <si>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</si>
  <si>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</si>
  <si>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</si>
  <si>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</si>
  <si>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</si>
  <si>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</si>
  <si>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</si>
  <si>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</si>
  <si>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</si>
  <si>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</si>
  <si>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</si>
  <si>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</si>
  <si>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</si>
  <si>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</si>
  <si>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</si>
  <si>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</si>
  <si>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</si>
  <si>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</si>
  <si>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</si>
  <si>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</si>
  <si>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</si>
  <si>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</si>
  <si>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</si>
  <si>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</si>
  <si>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</si>
  <si>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</si>
  <si>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</si>
  <si>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</si>
  <si>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</si>
  <si>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</si>
  <si>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</si>
  <si>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</si>
  <si>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</si>
  <si>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</si>
  <si>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</si>
  <si>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</si>
  <si>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</si>
  <si>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</si>
  <si>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</si>
  <si>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</si>
  <si>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</si>
  <si>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</si>
  <si>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</si>
  <si>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</si>
  <si>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</si>
  <si>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</si>
  <si>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</si>
  <si>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</si>
  <si>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</si>
  <si>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</si>
  <si>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</si>
  <si>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</si>
  <si>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</si>
  <si>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</si>
  <si>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</si>
  <si>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</si>
  <si>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</si>
  <si>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</si>
  <si>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</si>
  <si>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</si>
  <si>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</si>
  <si>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</si>
  <si>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</si>
  <si>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</si>
  <si>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</si>
  <si>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</si>
  <si>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</si>
  <si>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</si>
  <si>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</si>
  <si>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</si>
  <si>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</si>
  <si>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</si>
  <si>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</si>
  <si>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</si>
  <si>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</si>
  <si>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</si>
  <si>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</si>
  <si>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</si>
  <si>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</si>
  <si>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</si>
  <si>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</si>
  <si>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</si>
  <si>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</si>
  <si>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</si>
  <si>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</si>
  <si>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</si>
  <si>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</si>
  <si>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</si>
  <si>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</si>
  <si>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</si>
  <si>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</si>
  <si>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</si>
  <si>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</si>
  <si>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</si>
  <si>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</si>
  <si>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</si>
  <si>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</si>
  <si>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</si>
  <si>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</si>
  <si>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</si>
  <si>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</si>
  <si>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</si>
  <si>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</si>
  <si>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</si>
  <si>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</si>
  <si>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</si>
  <si>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</si>
  <si>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</si>
  <si>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</si>
  <si>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</si>
  <si>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</si>
  <si>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</si>
  <si>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</si>
  <si>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</si>
  <si>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</si>
  <si>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</si>
  <si>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</si>
  <si>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</si>
  <si>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</si>
  <si>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</si>
  <si>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</si>
  <si>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</si>
  <si>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</si>
  <si>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</si>
  <si>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</si>
  <si>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</si>
  <si>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</si>
  <si>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</si>
  <si>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</si>
  <si>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</si>
  <si>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</si>
  <si>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</si>
  <si>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</si>
  <si>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</si>
  <si>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</si>
  <si>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</si>
  <si>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</si>
  <si>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</si>
  <si>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</si>
  <si>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</si>
  <si>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</si>
  <si>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</si>
  <si>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</si>
  <si>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</si>
  <si>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</si>
  <si>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</si>
  <si>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</si>
  <si>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</si>
  <si>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</si>
  <si>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</si>
  <si>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</si>
  <si>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</si>
  <si>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</si>
  <si>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</si>
  <si>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</si>
  <si>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</si>
  <si>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</si>
  <si>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</si>
  <si>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</si>
  <si>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</si>
  <si>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</si>
  <si>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</si>
  <si>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</si>
  <si>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</si>
  <si>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</si>
  <si>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</si>
  <si>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</si>
  <si>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</si>
  <si>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</si>
  <si>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</si>
  <si>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</si>
  <si>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</si>
  <si>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</si>
  <si>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</si>
  <si>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</si>
  <si>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</si>
  <si>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</si>
  <si>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</si>
  <si>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</si>
  <si>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</si>
  <si>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</si>
  <si>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</si>
  <si>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</si>
  <si>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</si>
  <si>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</si>
  <si>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</si>
  <si>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</si>
  <si>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</si>
  <si>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</si>
  <si>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</si>
  <si>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</si>
  <si>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</si>
  <si>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</si>
  <si>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</si>
  <si>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</si>
  <si>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</si>
  <si>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</si>
  <si>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</si>
  <si>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</si>
  <si>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</si>
  <si>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</si>
  <si>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</si>
  <si>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</si>
  <si>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</si>
  <si>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</si>
  <si>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</si>
  <si>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</si>
  <si>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</si>
  <si>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</si>
  <si>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</si>
  <si>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</si>
  <si>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</si>
  <si>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</si>
  <si>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</si>
  <si>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</si>
  <si>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</si>
  <si>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</si>
  <si>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</si>
  <si>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</si>
  <si>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</si>
  <si>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</si>
  <si>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</si>
  <si>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</si>
  <si>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</si>
  <si>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</si>
  <si>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</si>
  <si>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</si>
  <si>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</si>
  <si>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</si>
  <si>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</si>
  <si>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</si>
  <si>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</si>
  <si>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</si>
  <si>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</si>
  <si>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</si>
  <si>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</si>
  <si>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</si>
  <si>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</si>
  <si>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</si>
  <si>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</si>
  <si>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</si>
  <si>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</si>
  <si>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</si>
  <si>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</si>
  <si>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</si>
  <si>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</si>
  <si>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</si>
  <si>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</si>
  <si>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</si>
  <si>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</si>
  <si>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</si>
  <si>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</si>
  <si>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</si>
  <si>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</si>
  <si>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</si>
  <si>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</si>
  <si>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</si>
  <si>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</si>
  <si>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</si>
  <si>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</si>
  <si>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</si>
  <si>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</si>
  <si>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</si>
  <si>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</si>
  <si>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</si>
  <si>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</si>
  <si>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</si>
  <si>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</si>
  <si>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</si>
  <si>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</si>
  <si>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</si>
  <si>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</si>
  <si>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</si>
  <si>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</si>
  <si>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</si>
  <si>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</si>
  <si>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</si>
  <si>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</si>
  <si>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</si>
  <si>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</si>
  <si>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</si>
  <si>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</si>
  <si>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</si>
  <si>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</si>
  <si>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</si>
  <si>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</si>
  <si>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</si>
  <si>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</si>
  <si>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</si>
  <si>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</si>
  <si>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</si>
  <si>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</si>
  <si>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</si>
  <si>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</si>
  <si>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</si>
  <si>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</si>
  <si>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</si>
  <si>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</si>
  <si>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</si>
  <si>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</si>
  <si>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</si>
  <si>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</si>
  <si>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</si>
  <si>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</si>
  <si>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</si>
  <si>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</si>
  <si>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</si>
  <si>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</si>
  <si>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</si>
  <si>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</si>
  <si>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</si>
  <si>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</si>
  <si>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</si>
  <si>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</si>
  <si>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</si>
  <si>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</si>
  <si>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</si>
  <si>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</si>
  <si>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</si>
  <si>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</si>
  <si>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</si>
  <si>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</si>
  <si>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</si>
  <si>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</si>
  <si>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</si>
  <si>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</si>
  <si>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</si>
  <si>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</si>
  <si>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</si>
  <si>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</si>
  <si>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</si>
  <si>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</si>
  <si>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</si>
  <si>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</si>
  <si>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</si>
  <si>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</si>
  <si>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</si>
  <si>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</si>
  <si>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</si>
  <si>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</si>
  <si>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</si>
  <si>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</si>
  <si>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</si>
  <si>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</si>
  <si>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</si>
  <si>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</si>
  <si>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</si>
  <si>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</si>
  <si>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</si>
  <si>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</si>
  <si>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</si>
  <si>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</si>
  <si>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</si>
  <si>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</si>
  <si>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</si>
  <si>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</si>
  <si>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</si>
  <si>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</si>
  <si>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</si>
  <si>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</si>
  <si>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</si>
  <si>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</si>
  <si>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</si>
  <si>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</si>
  <si>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</si>
  <si>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</si>
  <si>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</si>
  <si>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</si>
  <si>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</si>
  <si>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</si>
  <si>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</si>
  <si>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</si>
  <si>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</si>
  <si>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</si>
  <si>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</si>
  <si>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</si>
  <si>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</si>
  <si>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</si>
  <si>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</si>
  <si>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</si>
  <si>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</si>
  <si>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</si>
  <si>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</si>
  <si>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</si>
  <si>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</si>
  <si>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</si>
  <si>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</si>
  <si>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</si>
  <si>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</si>
  <si>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</si>
  <si>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</si>
  <si>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</si>
  <si>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</si>
  <si>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</si>
  <si>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</si>
  <si>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</si>
  <si>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</si>
  <si>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</si>
  <si>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</si>
  <si>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</si>
  <si>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</si>
  <si>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</si>
  <si>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</si>
  <si>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</si>
  <si>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</si>
  <si>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</si>
  <si>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</si>
  <si>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</si>
  <si>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</si>
  <si>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</si>
  <si>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</si>
  <si>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</si>
  <si>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</si>
  <si>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</si>
  <si>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</si>
  <si>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</si>
  <si>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</si>
  <si>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</si>
  <si>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</si>
  <si>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</si>
  <si>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</si>
  <si>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</si>
  <si>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</si>
  <si>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</si>
  <si>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</si>
  <si>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</si>
  <si>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</si>
  <si>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</si>
  <si>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</si>
  <si>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</si>
  <si>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</si>
  <si>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</si>
  <si>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</si>
  <si>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</si>
  <si>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</si>
  <si>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</si>
  <si>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</si>
  <si>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</si>
  <si>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</si>
  <si>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</si>
  <si>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</si>
  <si>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</si>
  <si>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</si>
  <si>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</si>
  <si>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</si>
  <si>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</si>
  <si>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</si>
  <si>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</si>
  <si>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</si>
  <si>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</si>
  <si>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</si>
  <si>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</si>
  <si>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</si>
  <si>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</si>
  <si>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</si>
  <si>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</si>
  <si>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</si>
  <si>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</si>
  <si>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</si>
  <si>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</si>
  <si>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</si>
  <si>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</si>
  <si>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</si>
  <si>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</si>
  <si>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</si>
  <si>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</si>
  <si>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</si>
  <si>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</si>
  <si>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</si>
  <si>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</si>
  <si>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</si>
  <si>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</si>
  <si>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</si>
  <si>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</si>
  <si>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</si>
  <si>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</si>
  <si>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</si>
  <si>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</si>
  <si>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</si>
  <si>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</si>
  <si>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</si>
  <si>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</si>
  <si>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</si>
  <si>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</si>
  <si>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</si>
  <si>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</si>
  <si>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</si>
  <si>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</si>
  <si>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</si>
  <si>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</si>
  <si>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</si>
  <si>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</si>
  <si>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</si>
  <si>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</si>
  <si>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</si>
  <si>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</si>
  <si>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</si>
  <si>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</si>
  <si>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</si>
  <si>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</si>
  <si>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</si>
  <si>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</si>
  <si>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</si>
  <si>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</si>
  <si>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</si>
  <si>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</si>
  <si>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</si>
  <si>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</si>
  <si>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</si>
  <si>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</si>
  <si>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</si>
  <si>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</si>
  <si>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</si>
  <si>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</si>
  <si>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</si>
  <si>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</si>
  <si>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</si>
  <si>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</si>
  <si>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</si>
  <si>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</si>
  <si>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</si>
  <si>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</si>
  <si>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</si>
  <si>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</si>
  <si>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</si>
  <si>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</si>
  <si>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</si>
  <si>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</si>
  <si>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</si>
  <si>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</si>
  <si>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</si>
  <si>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</si>
  <si>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</si>
  <si>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</si>
  <si>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</si>
  <si>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</si>
  <si>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</si>
  <si>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</si>
  <si>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</si>
  <si>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</si>
  <si>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</si>
  <si>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</si>
  <si>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</si>
  <si>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</si>
  <si>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</si>
  <si>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</si>
  <si>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</si>
  <si>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</si>
  <si>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</si>
  <si>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</si>
  <si>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</si>
  <si>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</si>
  <si>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</si>
  <si>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</si>
  <si>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</si>
  <si>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</si>
  <si>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</si>
  <si>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</si>
  <si>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</si>
  <si>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</si>
  <si>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</si>
  <si>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</si>
  <si>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</si>
  <si>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</si>
  <si>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</si>
  <si>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</si>
  <si>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</si>
  <si>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</si>
  <si>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</si>
  <si>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</si>
  <si>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</si>
  <si>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</si>
  <si>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</si>
  <si>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</si>
  <si>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</si>
  <si>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</si>
  <si>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</si>
  <si>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</si>
  <si>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</si>
  <si>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</si>
  <si>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</si>
  <si>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</si>
  <si>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</si>
  <si>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</si>
  <si>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</si>
  <si>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</si>
  <si>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</si>
  <si>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</si>
  <si>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</si>
  <si>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</si>
  <si>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</si>
  <si>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</si>
  <si>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</si>
  <si>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</si>
  <si>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</si>
  <si>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</si>
  <si>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</si>
  <si>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</si>
  <si>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</si>
  <si>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</si>
  <si>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</si>
  <si>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</si>
  <si>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</si>
  <si>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</si>
  <si>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</si>
  <si>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</si>
  <si>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</si>
  <si>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</si>
  <si>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</si>
  <si>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</si>
  <si>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</si>
  <si>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</si>
  <si>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</si>
  <si>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</si>
  <si>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</si>
  <si>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</si>
  <si>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</si>
  <si>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</si>
  <si>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</si>
  <si>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</si>
  <si>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</si>
  <si>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</si>
  <si>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</si>
  <si>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</si>
  <si>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</si>
  <si>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</si>
  <si>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</si>
  <si>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</si>
  <si>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</si>
  <si>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</si>
  <si>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</si>
  <si>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</si>
  <si>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</si>
  <si>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</si>
  <si>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</si>
  <si>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</si>
  <si>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</si>
  <si>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</si>
  <si>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</si>
  <si>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</si>
  <si>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</si>
  <si>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</si>
  <si>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</si>
  <si>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</si>
  <si>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</si>
  <si>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</si>
  <si>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</si>
  <si>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</si>
  <si>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</si>
  <si>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</si>
  <si>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</si>
  <si>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</si>
  <si>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</si>
  <si>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</si>
  <si>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</si>
  <si>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</si>
  <si>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</si>
  <si>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</si>
  <si>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</si>
  <si>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</si>
  <si>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</si>
  <si>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</si>
  <si>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</si>
  <si>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</si>
  <si>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</si>
  <si>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</si>
  <si>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</si>
  <si>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</si>
  <si>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</si>
  <si>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</si>
  <si>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</si>
  <si>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</si>
  <si>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</si>
  <si>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</si>
  <si>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</si>
  <si>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</si>
  <si>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</si>
  <si>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</si>
  <si>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</si>
  <si>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</si>
  <si>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</si>
  <si>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</si>
  <si>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</si>
  <si>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</si>
  <si>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</si>
  <si>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</si>
  <si>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</si>
  <si>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</si>
  <si>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</si>
  <si>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</si>
  <si>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</si>
  <si>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</si>
  <si>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</si>
  <si>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</si>
  <si>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</si>
  <si>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</si>
  <si>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</si>
  <si>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</si>
  <si>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</si>
  <si>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</si>
  <si>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</si>
  <si>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</si>
  <si>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</si>
  <si>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</si>
  <si>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</si>
  <si>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</si>
  <si>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</si>
  <si>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</si>
  <si>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</si>
  <si>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</si>
  <si>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</si>
  <si>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</si>
  <si>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</si>
  <si>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</si>
  <si>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</si>
  <si>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</si>
  <si>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</si>
  <si>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</si>
  <si>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</si>
  <si>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</si>
  <si>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</si>
  <si>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</si>
  <si>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</si>
  <si>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</si>
  <si>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</si>
  <si>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</si>
  <si>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</si>
  <si>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</si>
  <si>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</si>
  <si>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</si>
  <si>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</si>
  <si>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</si>
  <si>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</si>
  <si>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</si>
  <si>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</si>
  <si>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</si>
  <si>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</si>
  <si>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</si>
  <si>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</si>
  <si>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</si>
  <si>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</si>
  <si>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</si>
  <si>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</si>
  <si>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</si>
  <si>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</si>
  <si>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</si>
  <si>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</si>
  <si>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</si>
  <si>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</si>
  <si>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</si>
  <si>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</si>
  <si>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</si>
  <si>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</si>
  <si>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</si>
  <si>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</si>
  <si>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</si>
  <si>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</si>
  <si>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</si>
  <si>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</si>
  <si>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</si>
  <si>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</si>
  <si>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</si>
  <si>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</si>
  <si>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</si>
  <si>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</si>
  <si>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</si>
  <si>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</si>
  <si>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</si>
  <si>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</si>
  <si>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</si>
  <si>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</si>
  <si>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</si>
  <si>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</si>
  <si>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</si>
  <si>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</si>
  <si>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</si>
  <si>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</si>
  <si>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</si>
  <si>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</si>
  <si>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</si>
  <si>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</si>
  <si>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</si>
  <si>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</si>
  <si>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</si>
  <si>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</si>
  <si>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</si>
  <si>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</si>
  <si>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</si>
  <si>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</si>
  <si>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</si>
  <si>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</si>
  <si>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</si>
  <si>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</si>
  <si>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</si>
  <si>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</si>
  <si>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</si>
  <si>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</si>
  <si>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</si>
  <si>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</si>
  <si>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</si>
  <si>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</si>
  <si>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</si>
  <si>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</si>
  <si>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</si>
  <si>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</si>
  <si>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</si>
  <si>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</si>
  <si>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</si>
  <si>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</si>
  <si>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</si>
  <si>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</si>
  <si>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</si>
  <si>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</si>
  <si>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</si>
  <si>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</si>
  <si>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</si>
  <si>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</si>
  <si>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</si>
  <si>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</si>
  <si>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</si>
  <si>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</si>
  <si>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</si>
  <si>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</si>
  <si>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</si>
  <si>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</si>
  <si>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</si>
  <si>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</si>
  <si>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</si>
  <si>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</si>
  <si>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</si>
  <si>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</si>
  <si>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</si>
  <si>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</si>
  <si>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</si>
  <si>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</si>
  <si>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</si>
  <si>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</si>
  <si>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</si>
  <si>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</si>
  <si>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</si>
  <si>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</si>
  <si>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</si>
  <si>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</si>
  <si>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</si>
  <si>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</si>
  <si>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</si>
  <si>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</si>
  <si>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</si>
  <si>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</si>
  <si>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</si>
  <si>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</si>
  <si>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</si>
  <si>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</si>
  <si>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</si>
  <si>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</si>
  <si>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</si>
  <si>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</si>
  <si>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</si>
  <si>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</si>
  <si>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</si>
  <si>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</si>
  <si>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</si>
  <si>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</si>
  <si>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</si>
  <si>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</si>
  <si>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</si>
  <si>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</si>
  <si>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</si>
  <si>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</si>
  <si>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</si>
  <si>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</si>
  <si>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</si>
  <si>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</si>
  <si>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</si>
  <si>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</si>
  <si>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</si>
  <si>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</si>
  <si>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</si>
  <si>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</si>
  <si>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</si>
  <si>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</si>
  <si>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</si>
  <si>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</si>
  <si>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</si>
  <si>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</si>
  <si>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</si>
  <si>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</si>
  <si>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</si>
  <si>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</si>
  <si>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</si>
  <si>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</si>
  <si>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</si>
  <si>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</si>
  <si>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</si>
  <si>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</si>
  <si>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</si>
  <si>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</si>
  <si>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</si>
  <si>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</si>
  <si>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</si>
  <si>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</si>
  <si>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</si>
  <si>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</si>
  <si>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</si>
  <si>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</si>
  <si>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</si>
  <si>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</si>
  <si>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</si>
  <si>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</si>
  <si>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</si>
  <si>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</si>
  <si>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</si>
  <si>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</si>
  <si>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</si>
  <si>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</si>
  <si>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</si>
  <si>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</si>
  <si>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</si>
  <si>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</si>
  <si>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</si>
  <si>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</si>
  <si>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</si>
  <si>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</si>
  <si>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</si>
  <si>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</si>
  <si>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</si>
  <si>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</si>
  <si>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</si>
  <si>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</si>
  <si>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</si>
  <si>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</si>
  <si>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</si>
  <si>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</si>
  <si>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</si>
  <si>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</si>
  <si>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</si>
  <si>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</si>
  <si>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</si>
  <si>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</si>
  <si>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</si>
  <si>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</si>
  <si>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</si>
  <si>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</si>
  <si>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</si>
  <si>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</si>
  <si>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</si>
  <si>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</si>
  <si>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</si>
  <si>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</si>
  <si>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</si>
  <si>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</si>
  <si>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</si>
  <si>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</si>
  <si>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</si>
  <si>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</si>
  <si>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</si>
  <si>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</si>
  <si>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</si>
  <si>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</si>
  <si>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</si>
  <si>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</si>
  <si>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</si>
  <si>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</si>
  <si>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</si>
  <si>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</si>
  <si>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</si>
  <si>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</si>
  <si>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</si>
  <si>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</si>
  <si>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</si>
  <si>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</si>
  <si>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</si>
  <si>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</si>
  <si>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</si>
  <si>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</si>
  <si>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</si>
  <si>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</si>
  <si>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</si>
  <si>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</si>
  <si>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</si>
  <si>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</si>
  <si>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</si>
  <si>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</si>
  <si>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</si>
  <si>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</si>
  <si>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</si>
  <si>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</si>
  <si>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</si>
  <si>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</si>
  <si>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</si>
  <si>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</si>
  <si>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</si>
  <si>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</si>
  <si>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</si>
  <si>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</si>
  <si>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</si>
  <si>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</si>
  <si>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</si>
  <si>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</si>
  <si>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</si>
  <si>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</si>
  <si>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</si>
  <si>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</si>
  <si>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</si>
  <si>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</si>
  <si>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</si>
  <si>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</si>
  <si>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</si>
  <si>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</si>
  <si>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</si>
  <si>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</si>
  <si>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</si>
  <si>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</si>
  <si>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</si>
  <si>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</si>
  <si>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</si>
  <si>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</si>
  <si>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</si>
  <si>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</si>
  <si>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</si>
  <si>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</si>
  <si>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</si>
  <si>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</si>
  <si>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</si>
  <si>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</si>
  <si>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</si>
  <si>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</si>
  <si>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</si>
  <si>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</si>
  <si>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</si>
  <si>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</si>
  <si>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</si>
  <si>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</si>
  <si>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</si>
  <si>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</si>
  <si>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</si>
  <si>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</si>
  <si>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</si>
  <si>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</si>
  <si>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</si>
  <si>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</si>
  <si>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</si>
  <si>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</si>
  <si>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</si>
  <si>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</si>
  <si>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</si>
  <si>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</si>
  <si>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</si>
  <si>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</si>
  <si>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</si>
  <si>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</si>
  <si>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</si>
  <si>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</si>
  <si>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</si>
  <si>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</si>
  <si>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</si>
  <si>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</si>
  <si>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</si>
  <si>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</si>
  <si>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</si>
  <si>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</si>
  <si>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</si>
  <si>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</si>
  <si>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</si>
  <si>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</si>
  <si>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</si>
  <si>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</si>
  <si>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</si>
  <si>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</si>
  <si>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</si>
  <si>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</si>
  <si>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</si>
  <si>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</si>
  <si>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</si>
  <si>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</si>
  <si>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</si>
  <si>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</si>
  <si>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</si>
  <si>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</si>
  <si>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</si>
  <si>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</si>
  <si>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</si>
  <si>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</si>
  <si>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</si>
  <si>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</si>
  <si>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</si>
  <si>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</si>
  <si>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</si>
  <si>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</si>
  <si>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</si>
  <si>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</si>
  <si>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</si>
  <si>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</si>
  <si>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</si>
  <si>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</si>
  <si>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</si>
  <si>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</si>
  <si>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</si>
  <si>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</si>
  <si>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</si>
  <si>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</si>
  <si>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</si>
  <si>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</si>
  <si>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</si>
  <si>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</si>
  <si>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</si>
  <si>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</si>
  <si>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</si>
  <si>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</si>
  <si>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</si>
  <si>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</si>
  <si>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</si>
  <si>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</si>
  <si>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</si>
  <si>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</si>
  <si>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</si>
  <si>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</si>
  <si>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</si>
  <si>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</si>
  <si>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</si>
  <si>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</si>
  <si>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</si>
  <si>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</si>
  <si>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</si>
  <si>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</si>
  <si>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</si>
  <si>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</si>
  <si>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</si>
  <si>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</si>
  <si>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</si>
  <si>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</si>
  <si>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</si>
  <si>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</si>
  <si>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</si>
  <si>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</si>
  <si>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</si>
  <si>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</si>
  <si>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</si>
  <si>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</si>
  <si>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</si>
  <si>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</si>
  <si>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</si>
  <si>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</si>
  <si>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</si>
  <si>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</si>
  <si>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</si>
  <si>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</si>
  <si>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</si>
  <si>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</si>
  <si>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</si>
  <si>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</si>
  <si>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</si>
  <si>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</si>
  <si>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</si>
  <si>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</si>
  <si>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</si>
  <si>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</si>
  <si>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</si>
  <si>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</si>
  <si>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</si>
  <si>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</si>
  <si>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</si>
  <si>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</si>
  <si>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</si>
  <si>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</si>
  <si>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</si>
  <si>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</si>
  <si>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</si>
  <si>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</si>
  <si>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</si>
  <si>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</si>
  <si>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</si>
  <si>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</si>
  <si>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</si>
  <si>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</si>
  <si>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</si>
  <si>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</si>
  <si>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</si>
  <si>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</si>
  <si>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</si>
  <si>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</si>
  <si>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</si>
  <si>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</si>
  <si>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</si>
  <si>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</si>
  <si>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</si>
  <si>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</si>
  <si>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</si>
  <si>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</si>
  <si>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</si>
  <si>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</si>
  <si>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</si>
  <si>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</si>
  <si>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</si>
  <si>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</si>
  <si>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</si>
  <si>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</si>
  <si>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</si>
  <si>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</si>
  <si>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</si>
  <si>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</si>
  <si>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</si>
  <si>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</si>
  <si>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</si>
  <si>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</si>
  <si>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</si>
  <si>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</si>
  <si>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</si>
  <si>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</si>
  <si>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</si>
  <si>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</si>
  <si>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</si>
  <si>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</si>
  <si>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</si>
  <si>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</si>
  <si>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</si>
  <si>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</si>
  <si>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</si>
  <si>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</si>
  <si>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</si>
  <si>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</si>
  <si>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</si>
  <si>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</si>
  <si>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</si>
  <si>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</si>
  <si>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</si>
  <si>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</si>
  <si>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</si>
  <si>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</si>
  <si>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</si>
  <si>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</si>
  <si>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</si>
  <si>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</si>
  <si>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</si>
  <si>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</si>
  <si>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</si>
  <si>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</si>
  <si>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</si>
  <si>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</si>
  <si>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</si>
  <si>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</si>
  <si>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</si>
  <si>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</si>
  <si>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</si>
  <si>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</si>
  <si>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</si>
  <si>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</si>
  <si>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</si>
  <si>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</si>
  <si>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</si>
  <si>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</si>
  <si>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</si>
  <si>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</si>
  <si>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</si>
  <si>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</si>
  <si>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</si>
  <si>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</si>
  <si>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</si>
  <si>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</si>
  <si>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</si>
  <si>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</si>
  <si>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</si>
  <si>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</si>
  <si>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</si>
  <si>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</si>
  <si>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</si>
  <si>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</si>
  <si>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</si>
  <si>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</si>
  <si>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</si>
  <si>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</si>
  <si>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</si>
  <si>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</si>
  <si>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</si>
  <si>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</si>
  <si>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</si>
  <si>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</si>
  <si>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</si>
  <si>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</si>
  <si>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</si>
  <si>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</si>
  <si>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</si>
  <si>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</si>
  <si>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</si>
  <si>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</si>
  <si>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</si>
  <si>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</si>
  <si>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</si>
  <si>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</si>
  <si>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</si>
  <si>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</si>
  <si>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</si>
  <si>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</si>
  <si>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</si>
  <si>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</si>
  <si>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</si>
  <si>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</si>
  <si>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</si>
  <si>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</si>
  <si>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</si>
  <si>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</si>
  <si>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</si>
  <si>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</si>
  <si>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</si>
  <si>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</si>
  <si>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</si>
  <si>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</si>
  <si>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</si>
  <si>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</si>
  <si>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</si>
  <si>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</si>
  <si>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</si>
  <si>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</si>
  <si>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</si>
  <si>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</si>
  <si>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</si>
  <si>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</si>
  <si>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</si>
  <si>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</si>
  <si>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</si>
  <si>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</si>
  <si>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</si>
  <si>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</si>
  <si>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</si>
  <si>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</si>
  <si>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</si>
  <si>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</si>
  <si>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</si>
  <si>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</si>
  <si>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</si>
  <si>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</si>
  <si>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</si>
  <si>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</si>
  <si>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</si>
  <si>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</si>
  <si>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</si>
  <si>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</si>
  <si>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</si>
  <si>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</si>
  <si>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</si>
  <si>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</si>
  <si>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</si>
  <si>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</si>
  <si>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</si>
  <si>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</si>
  <si>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</si>
  <si>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</si>
  <si>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</si>
  <si>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</si>
  <si>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</si>
  <si>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</si>
  <si>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</si>
  <si>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</si>
  <si>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</si>
  <si>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</si>
  <si>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</si>
  <si>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</si>
  <si>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</si>
  <si>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</si>
  <si>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</si>
  <si>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</si>
  <si>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</si>
  <si>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</si>
  <si>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</si>
  <si>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</si>
  <si>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</si>
  <si>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</si>
  <si>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</si>
  <si>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</si>
  <si>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</si>
  <si>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</si>
  <si>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</si>
  <si>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</si>
  <si>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</si>
  <si>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</si>
  <si>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</si>
  <si>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</si>
  <si>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</si>
  <si>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</si>
  <si>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</si>
  <si>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</si>
  <si>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</si>
  <si>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</si>
  <si>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</si>
  <si>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</si>
  <si>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</si>
  <si>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</si>
  <si>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</si>
  <si>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</si>
  <si>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</si>
  <si>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</si>
  <si>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</si>
  <si>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</si>
  <si>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</si>
  <si>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</si>
  <si>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</si>
  <si>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</si>
  <si>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</si>
  <si>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</si>
  <si>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</si>
  <si>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</si>
  <si>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</si>
  <si>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</si>
  <si>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</si>
  <si>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</si>
  <si>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</si>
  <si>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</si>
  <si>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</si>
  <si>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</si>
  <si>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</si>
  <si>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</si>
  <si>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</si>
  <si>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</si>
  <si>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</si>
  <si>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</si>
  <si>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</si>
  <si>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</si>
  <si>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</si>
  <si>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</si>
  <si>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</si>
  <si>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</si>
  <si>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</si>
  <si>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</si>
  <si>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</si>
  <si>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</si>
  <si>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</si>
  <si>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</si>
  <si>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</si>
  <si>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</si>
  <si>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</si>
  <si>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</si>
  <si>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</si>
  <si>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</si>
  <si>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</si>
  <si>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</si>
  <si>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</si>
  <si>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</si>
  <si>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</si>
  <si>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</si>
  <si>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</si>
  <si>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</si>
  <si>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</si>
  <si>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</si>
  <si>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</si>
  <si>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</si>
  <si>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</si>
  <si>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</si>
  <si>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</si>
  <si>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</si>
  <si>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</si>
  <si>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</si>
  <si>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</si>
  <si>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</si>
  <si>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</si>
  <si>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</si>
  <si>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</si>
  <si>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</si>
  <si>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</si>
  <si>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</si>
  <si>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</si>
  <si>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</si>
  <si>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</si>
  <si>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</si>
  <si>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</si>
  <si>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</si>
  <si>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</si>
  <si>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</si>
  <si>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</si>
  <si>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</si>
  <si>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</si>
  <si>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</si>
  <si>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</si>
  <si>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</si>
  <si>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</si>
  <si>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</si>
  <si>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</si>
  <si>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</si>
  <si>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</si>
  <si>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</si>
  <si>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</si>
  <si>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</si>
  <si>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</si>
  <si>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</si>
  <si>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</si>
  <si>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</si>
  <si>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</si>
  <si>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</si>
  <si>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</si>
  <si>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</si>
  <si>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</si>
  <si>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</si>
  <si>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</si>
  <si>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</si>
  <si>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</si>
  <si>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</si>
  <si>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</si>
  <si>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</si>
  <si>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</si>
  <si>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</si>
  <si>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</si>
  <si>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</si>
  <si>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</si>
  <si>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</si>
  <si>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</si>
  <si>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</si>
  <si>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</si>
  <si>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</si>
  <si>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</si>
  <si>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</si>
  <si>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</si>
  <si>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</si>
  <si>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</si>
  <si>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</si>
  <si>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</si>
  <si>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</si>
  <si>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</si>
  <si>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</si>
  <si>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</si>
  <si>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</si>
  <si>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</si>
  <si>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</si>
  <si>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</si>
  <si>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</si>
  <si>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</si>
  <si>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</si>
  <si>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</si>
  <si>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</si>
  <si>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</si>
  <si>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</si>
  <si>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</si>
  <si>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</si>
  <si>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</si>
  <si>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</si>
  <si>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</si>
  <si>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</si>
  <si>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</si>
  <si>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</si>
  <si>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</si>
  <si>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</si>
  <si>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</si>
  <si>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</si>
  <si>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</si>
  <si>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</si>
  <si>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</si>
  <si>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</si>
  <si>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</si>
  <si>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</si>
  <si>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</si>
  <si>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</si>
  <si>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</si>
  <si>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</si>
  <si>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</si>
  <si>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</si>
  <si>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</si>
  <si>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</si>
  <si>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</si>
  <si>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</si>
  <si>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</si>
  <si>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</si>
  <si>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</si>
  <si>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</si>
  <si>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</si>
  <si>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</si>
  <si>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</si>
  <si>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</si>
  <si>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</si>
  <si>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</si>
  <si>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</si>
  <si>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</si>
  <si>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</si>
  <si>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</si>
  <si>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</si>
  <si>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</si>
  <si>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</si>
  <si>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</si>
  <si>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</si>
  <si>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</si>
  <si>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</si>
  <si>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</si>
  <si>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</si>
  <si>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</si>
  <si>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</si>
  <si>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</si>
  <si>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</si>
  <si>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</si>
  <si>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</si>
  <si>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</si>
  <si>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</si>
  <si>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</si>
  <si>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</si>
  <si>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</si>
  <si>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</si>
  <si>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</si>
  <si>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</si>
  <si>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</si>
  <si>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</si>
  <si>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</si>
  <si>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</si>
  <si>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</si>
  <si>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</si>
  <si>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</si>
  <si>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</si>
  <si>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</si>
  <si>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</si>
  <si>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</si>
  <si>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</si>
  <si>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</si>
  <si>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</si>
  <si>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</si>
  <si>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</si>
  <si>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</si>
  <si>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</si>
  <si>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</si>
  <si>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</si>
  <si>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</si>
  <si>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</si>
  <si>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</si>
  <si>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</si>
  <si>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</si>
  <si>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</si>
  <si>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</si>
  <si>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</si>
  <si>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</si>
  <si>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</si>
  <si>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</si>
  <si>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</si>
  <si>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</si>
  <si>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</si>
  <si>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</si>
  <si>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</si>
  <si>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</si>
  <si>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</si>
  <si>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</si>
  <si>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</si>
  <si>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</si>
  <si>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</si>
  <si>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</si>
  <si>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</si>
  <si>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</si>
  <si>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</si>
  <si>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</si>
  <si>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</si>
  <si>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</si>
  <si>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</si>
  <si>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</si>
  <si>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</si>
  <si>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</si>
  <si>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</si>
  <si>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</si>
  <si>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</si>
  <si>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</si>
  <si>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</si>
  <si>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</si>
  <si>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</si>
  <si>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</si>
  <si>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</si>
  <si>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</si>
  <si>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</si>
  <si>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</si>
  <si>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</si>
  <si>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</si>
  <si>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</si>
  <si>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</si>
  <si>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</si>
  <si>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</si>
  <si>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</si>
  <si>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</si>
  <si>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</si>
  <si>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</si>
  <si>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</si>
  <si>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</si>
  <si>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</si>
  <si>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</si>
  <si>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</si>
  <si>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</si>
  <si>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</si>
  <si>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</si>
  <si>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</si>
  <si>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</si>
  <si>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</si>
  <si>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</si>
  <si>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</si>
  <si>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</si>
  <si>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</si>
  <si>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</si>
  <si>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</si>
  <si>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</si>
  <si>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</si>
  <si>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</si>
  <si>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</si>
  <si>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</si>
  <si>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</si>
  <si>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</si>
  <si>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</si>
  <si>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</si>
  <si>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</si>
  <si>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</si>
  <si>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</si>
  <si>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</si>
  <si>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</si>
  <si>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</si>
  <si>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</si>
  <si>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</si>
  <si>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</si>
  <si>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</si>
  <si>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</si>
  <si>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</si>
  <si>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</si>
  <si>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</si>
  <si>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</si>
  <si>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</si>
  <si>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</si>
  <si>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</si>
  <si>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</si>
  <si>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</si>
  <si>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</si>
  <si>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</si>
  <si>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</si>
  <si>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</si>
  <si>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</si>
  <si>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</si>
  <si>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</si>
  <si>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</si>
  <si>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</si>
  <si>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</si>
  <si>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</si>
  <si>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</si>
  <si>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</si>
  <si>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</si>
  <si>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</si>
  <si>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</si>
  <si>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</si>
  <si>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</si>
  <si>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</si>
  <si>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</si>
  <si>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</si>
  <si>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</si>
  <si>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</si>
  <si>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</si>
  <si>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</si>
  <si>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</si>
  <si>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</si>
  <si>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</si>
  <si>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</si>
  <si>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</si>
  <si>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</si>
  <si>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</si>
  <si>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</si>
  <si>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</si>
  <si>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</si>
  <si>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</si>
  <si>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</si>
  <si>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</si>
  <si>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</si>
  <si>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</si>
  <si>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</si>
  <si>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</si>
  <si>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</si>
  <si>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</si>
  <si>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</si>
  <si>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</si>
  <si>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</si>
  <si>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</si>
  <si>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</si>
  <si>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</si>
  <si>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</si>
  <si>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</si>
  <si>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</si>
  <si>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</si>
  <si>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</si>
  <si>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</si>
  <si>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</si>
  <si>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</si>
  <si>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</si>
  <si>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</si>
  <si>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</si>
  <si>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</si>
  <si>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</si>
  <si>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</si>
  <si>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</si>
  <si>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</si>
  <si>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</si>
  <si>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</si>
  <si>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</si>
  <si>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</si>
  <si>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</si>
  <si>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</si>
  <si>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</si>
  <si>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</si>
  <si>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</si>
  <si>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</si>
  <si>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</si>
  <si>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</si>
  <si>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</si>
  <si>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</si>
  <si>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</si>
  <si>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</si>
  <si>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</si>
  <si>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</si>
  <si>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</si>
  <si>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</si>
  <si>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</si>
  <si>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</si>
  <si>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</si>
  <si>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</si>
  <si>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</si>
  <si>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</si>
  <si>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</si>
  <si>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</si>
  <si>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</si>
  <si>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</si>
  <si>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</si>
  <si>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</si>
  <si>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</si>
  <si>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</si>
  <si>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</si>
  <si>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</si>
  <si>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</si>
  <si>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</si>
  <si>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</si>
  <si>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</si>
  <si>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</si>
  <si>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</si>
  <si>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</si>
  <si>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</si>
  <si>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</si>
  <si>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</si>
  <si>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</si>
  <si>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</si>
  <si>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</si>
  <si>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</si>
  <si>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</si>
  <si>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</si>
  <si>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</si>
  <si>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</si>
  <si>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</si>
  <si>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</si>
  <si>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</si>
  <si>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</si>
  <si>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</si>
  <si>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</si>
  <si>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</si>
  <si>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</si>
  <si>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</si>
  <si>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</si>
  <si>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</si>
  <si>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</si>
  <si>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</si>
  <si>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</si>
  <si>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</si>
  <si>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</si>
  <si>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</si>
  <si>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</si>
  <si>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</si>
  <si>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</si>
  <si>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</si>
  <si>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</si>
  <si>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</si>
  <si>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</si>
  <si>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</si>
  <si>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</si>
  <si>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</si>
  <si>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</si>
  <si>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</si>
  <si>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</si>
  <si>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</si>
  <si>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</si>
  <si>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</si>
  <si>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</si>
  <si>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</si>
  <si>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</si>
  <si>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</si>
  <si>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</si>
  <si>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</si>
  <si>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</si>
  <si>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</si>
  <si>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</si>
  <si>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</si>
  <si>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</si>
  <si>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</si>
  <si>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</si>
  <si>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</si>
  <si>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</si>
  <si>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</si>
  <si>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</si>
  <si>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</si>
  <si>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</si>
  <si>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</si>
  <si>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</si>
  <si>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</si>
  <si>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</si>
  <si>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</si>
  <si>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</si>
  <si>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</si>
  <si>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</si>
  <si>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</si>
  <si>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</si>
  <si>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</si>
  <si>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</si>
  <si>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</si>
  <si>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</si>
  <si>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</si>
  <si>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</si>
  <si>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</si>
  <si>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</si>
  <si>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</si>
  <si>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</si>
  <si>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</si>
  <si>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</si>
  <si>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</si>
  <si>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</si>
  <si>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</si>
  <si>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</si>
  <si>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</si>
  <si>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</si>
  <si>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</si>
  <si>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</si>
  <si>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</si>
  <si>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</si>
  <si>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</si>
  <si>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</si>
  <si>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</si>
  <si>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</si>
  <si>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</si>
  <si>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</si>
  <si>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</si>
  <si>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</si>
  <si>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</si>
  <si>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</si>
  <si>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</si>
  <si>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</si>
  <si>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</si>
  <si>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</si>
  <si>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</si>
  <si>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</si>
  <si>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</si>
  <si>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</si>
  <si>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</si>
  <si>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</si>
  <si>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</si>
  <si>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</si>
  <si>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</si>
  <si>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</si>
  <si>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</si>
  <si>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</si>
  <si>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</si>
  <si>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</si>
  <si>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</si>
  <si>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</si>
  <si>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</si>
  <si>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</si>
  <si>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</si>
  <si>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</si>
  <si>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</si>
  <si>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</si>
  <si>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</si>
  <si>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</si>
  <si>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</si>
  <si>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</si>
  <si>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</si>
  <si>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</si>
  <si>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</si>
  <si>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</si>
  <si>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</si>
  <si>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</si>
  <si>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</si>
  <si>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</si>
  <si>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</si>
  <si>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</si>
  <si>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</si>
  <si>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</si>
  <si>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</si>
  <si>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</si>
  <si>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</si>
  <si>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</si>
  <si>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</si>
  <si>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</si>
  <si>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</si>
  <si>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</si>
  <si>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</si>
  <si>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</si>
  <si>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</si>
  <si>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</si>
  <si>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</si>
  <si>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</si>
  <si>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</si>
  <si>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</si>
  <si>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</si>
  <si>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</si>
  <si>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</si>
  <si>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</si>
  <si>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</si>
  <si>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</si>
  <si>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</si>
  <si>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</si>
  <si>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</si>
  <si>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</si>
  <si>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</si>
  <si>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</si>
  <si>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</si>
  <si>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</si>
  <si>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</si>
  <si>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</si>
  <si>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</si>
  <si>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</si>
  <si>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</si>
  <si>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</si>
  <si>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</si>
  <si>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</si>
  <si>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</si>
  <si>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</si>
  <si>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</si>
  <si>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</si>
  <si>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</si>
  <si>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</si>
  <si>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</si>
  <si>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</si>
  <si>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</si>
  <si>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</si>
  <si>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</si>
  <si>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</si>
  <si>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</si>
  <si>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</si>
  <si>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</si>
  <si>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</si>
  <si>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</si>
  <si>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</si>
  <si>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</si>
  <si>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</si>
  <si>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</si>
  <si>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</si>
  <si>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</si>
  <si>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</si>
  <si>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</si>
  <si>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</si>
  <si>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</si>
  <si>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</si>
  <si>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</si>
  <si>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</si>
  <si>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</si>
  <si>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</si>
  <si>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</si>
  <si>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</si>
  <si>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</si>
  <si>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</si>
  <si>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</si>
  <si>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</si>
  <si>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</si>
  <si>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</si>
  <si>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</si>
  <si>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</si>
  <si>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</si>
  <si>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</si>
  <si>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</si>
  <si>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</si>
  <si>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</si>
  <si>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</si>
  <si>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</si>
  <si>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</si>
  <si>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</si>
  <si>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</si>
  <si>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</si>
  <si>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</si>
  <si>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</si>
  <si>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</si>
  <si>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</si>
  <si>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</si>
  <si>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</si>
  <si>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</si>
  <si>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</si>
  <si>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</si>
  <si>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</si>
  <si>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</si>
  <si>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</si>
  <si>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</si>
  <si>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</si>
  <si>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</si>
  <si>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</si>
  <si>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</si>
  <si>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</si>
  <si>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</si>
  <si>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</si>
  <si>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</si>
  <si>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</si>
  <si>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</si>
  <si>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</si>
  <si>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</si>
  <si>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</si>
  <si>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</si>
  <si>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</si>
  <si>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</si>
  <si>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</si>
  <si>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</si>
  <si>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</si>
  <si>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</si>
  <si>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</si>
  <si>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</si>
  <si>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</si>
  <si>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</si>
  <si>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</si>
  <si>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</si>
  <si>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</si>
  <si>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</si>
  <si>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</si>
  <si>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</si>
  <si>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</si>
  <si>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</si>
  <si>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</si>
  <si>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</si>
  <si>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</si>
  <si>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</si>
  <si>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</si>
  <si>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</si>
  <si>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</si>
  <si>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</si>
  <si>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</si>
  <si>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</si>
  <si>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</si>
  <si>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</si>
  <si>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</si>
  <si>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</si>
  <si>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</si>
  <si>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</si>
  <si>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</si>
  <si>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</si>
  <si>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</si>
  <si>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</si>
  <si>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</si>
  <si>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</si>
  <si>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</si>
  <si>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</si>
  <si>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</si>
  <si>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</si>
  <si>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</si>
  <si>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</si>
  <si>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</si>
  <si>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</si>
  <si>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</si>
  <si>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</si>
  <si>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</si>
  <si>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</si>
  <si>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</si>
  <si>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</si>
  <si>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</si>
  <si>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</si>
  <si>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</si>
  <si>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</si>
  <si>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</si>
  <si>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</si>
  <si>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</si>
  <si>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</si>
  <si>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</si>
  <si>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</si>
  <si>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</si>
  <si>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</si>
  <si>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</si>
  <si>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</si>
  <si>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</si>
  <si>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</si>
  <si>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</si>
  <si>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</si>
  <si>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</si>
  <si>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</si>
  <si>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</si>
  <si>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</si>
  <si>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</si>
  <si>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</si>
  <si>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</si>
  <si>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</si>
  <si>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</si>
  <si>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</si>
  <si>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</si>
  <si>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</si>
  <si>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</si>
  <si>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</si>
  <si>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</si>
  <si>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</si>
  <si>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</si>
  <si>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</si>
  <si>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</si>
  <si>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</si>
  <si>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</si>
  <si>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</si>
  <si>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</si>
  <si>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</si>
  <si>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</si>
  <si>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</si>
  <si>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</si>
  <si>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</si>
  <si>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</si>
  <si>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</si>
  <si>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</si>
  <si>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</si>
  <si>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</si>
  <si>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</si>
  <si>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</si>
  <si>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</si>
  <si>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</si>
  <si>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</si>
  <si>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</si>
  <si>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</si>
  <si>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</si>
  <si>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</si>
  <si>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</si>
  <si>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</si>
  <si>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</si>
  <si>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</si>
  <si>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</si>
  <si>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</si>
  <si>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</si>
  <si>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</si>
  <si>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</si>
  <si>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</si>
  <si>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</si>
  <si>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</si>
  <si>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</si>
  <si>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</si>
  <si>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</si>
  <si>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</si>
  <si>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</si>
  <si>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</si>
  <si>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</si>
  <si>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</si>
  <si>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</si>
  <si>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</si>
  <si>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</si>
  <si>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</si>
  <si>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</si>
  <si>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</si>
  <si>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</si>
  <si>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</si>
  <si>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</si>
  <si>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</si>
  <si>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</si>
  <si>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</si>
  <si>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</si>
  <si>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</si>
  <si>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</si>
  <si>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</si>
  <si>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</si>
  <si>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</si>
  <si>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</si>
  <si>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</si>
  <si>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</si>
  <si>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</si>
  <si>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</si>
  <si>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</si>
  <si>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</si>
  <si>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</si>
  <si>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</si>
  <si>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</si>
  <si>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</si>
  <si>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</si>
  <si>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</si>
  <si>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</si>
  <si>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</si>
  <si>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</si>
  <si>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</si>
  <si>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</si>
  <si>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</si>
  <si>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</si>
  <si>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</si>
  <si>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</si>
  <si>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</si>
  <si>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</si>
  <si>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</si>
  <si>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</si>
  <si>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</si>
  <si>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</si>
  <si>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</si>
  <si>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</si>
  <si>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</si>
  <si>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</si>
  <si>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</si>
  <si>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</si>
  <si>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</si>
  <si>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</si>
  <si>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</si>
  <si>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</si>
  <si>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</si>
  <si>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</si>
  <si>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</si>
  <si>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</si>
  <si>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</si>
  <si>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</si>
  <si>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</si>
  <si>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</si>
  <si>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</si>
  <si>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</si>
  <si>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</si>
  <si>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</si>
  <si>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</si>
  <si>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</si>
  <si>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</si>
  <si>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</si>
  <si>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</si>
  <si>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</si>
  <si>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</si>
  <si>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</si>
  <si>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</si>
  <si>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</si>
  <si>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</si>
  <si>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</si>
  <si>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</si>
  <si>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</si>
  <si>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</si>
  <si>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</si>
  <si>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</si>
  <si>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</si>
  <si>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</si>
  <si>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</si>
  <si>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</si>
  <si>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</si>
  <si>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</si>
  <si>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</si>
  <si>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</si>
  <si>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</si>
  <si>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</si>
  <si>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</si>
  <si>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</si>
  <si>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</si>
  <si>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</si>
  <si>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</si>
  <si>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</si>
  <si>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</si>
  <si>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</si>
  <si>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</si>
  <si>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</si>
  <si>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</si>
  <si>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</si>
  <si>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</si>
  <si>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</si>
  <si>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</si>
  <si>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</si>
  <si>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</si>
  <si>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</si>
  <si>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</si>
  <si>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</si>
  <si>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</si>
  <si>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</si>
  <si>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</si>
  <si>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</si>
  <si>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</si>
  <si>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</si>
  <si>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</si>
  <si>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</si>
  <si>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</si>
  <si>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</si>
  <si>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</si>
  <si>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</si>
  <si>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</si>
  <si>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</si>
  <si>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</si>
  <si>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</si>
  <si>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</si>
  <si>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</si>
  <si>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</si>
  <si>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</si>
  <si>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</si>
  <si>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</si>
  <si>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</si>
  <si>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</si>
  <si>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</si>
  <si>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</si>
  <si>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</si>
  <si>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</si>
  <si>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</si>
  <si>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</si>
  <si>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</si>
  <si>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</si>
  <si>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</si>
  <si>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</si>
  <si>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</si>
  <si>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</si>
  <si>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</si>
  <si>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</si>
  <si>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</si>
  <si>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</si>
  <si>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</si>
  <si>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</si>
  <si>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</si>
  <si>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</si>
  <si>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</si>
  <si>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</si>
  <si>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</si>
  <si>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</si>
  <si>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</si>
  <si>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</si>
  <si>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</si>
  <si>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</si>
  <si>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</si>
  <si>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</si>
  <si>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</si>
  <si>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</si>
  <si>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</si>
  <si>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</si>
  <si>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</si>
  <si>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</si>
  <si>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</si>
  <si>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</si>
  <si>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</si>
  <si>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</si>
  <si>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</si>
  <si>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</si>
  <si>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</si>
  <si>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</si>
  <si>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</si>
  <si>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</si>
  <si>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</si>
  <si>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</si>
  <si>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</si>
  <si>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</si>
  <si>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</si>
  <si>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</si>
  <si>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</si>
  <si>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</si>
  <si>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</si>
  <si>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</si>
  <si>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</si>
  <si>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</si>
  <si>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</si>
  <si>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</si>
  <si>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</si>
  <si>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</si>
  <si>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</si>
  <si>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</si>
  <si>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</si>
  <si>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</si>
  <si>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</si>
  <si>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</si>
  <si>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</si>
  <si>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</si>
  <si>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</si>
  <si>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</si>
  <si>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</si>
  <si>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</si>
  <si>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</si>
  <si>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</si>
  <si>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</si>
  <si>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</si>
  <si>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</si>
  <si>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</si>
  <si>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</si>
  <si>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</si>
  <si>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</si>
  <si>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</si>
  <si>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</si>
  <si>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</si>
  <si>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</si>
  <si>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</si>
  <si>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</si>
  <si>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</si>
  <si>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</si>
  <si>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</si>
  <si>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</si>
  <si>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</si>
  <si>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</si>
  <si>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</si>
  <si>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</si>
  <si>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</si>
  <si>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</si>
  <si>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</si>
  <si>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</si>
  <si>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</si>
  <si>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</si>
  <si>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</si>
  <si>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</si>
  <si>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</si>
  <si>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</si>
  <si>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</si>
  <si>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</si>
  <si>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</si>
  <si>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</si>
  <si>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</si>
  <si>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</si>
  <si>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</si>
  <si>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</si>
  <si>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</si>
  <si>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</si>
  <si>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</si>
  <si>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</si>
  <si>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</si>
  <si>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</si>
  <si>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</si>
  <si>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</si>
  <si>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</si>
  <si>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</si>
  <si>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</si>
  <si>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</si>
  <si>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</si>
  <si>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</si>
  <si>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</si>
  <si>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</si>
  <si>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</si>
  <si>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</si>
  <si>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</si>
  <si>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</si>
  <si>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</si>
  <si>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</si>
  <si>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</si>
  <si>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</si>
  <si>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</si>
  <si>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</si>
  <si>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</si>
  <si>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</si>
  <si>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</si>
  <si>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</si>
  <si>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</si>
  <si>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</si>
  <si>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</si>
  <si>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</si>
  <si>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</si>
  <si>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</si>
  <si>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</si>
  <si>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</si>
  <si>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</si>
  <si>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</si>
  <si>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</si>
  <si>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</si>
  <si>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</si>
  <si>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</si>
  <si>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</si>
  <si>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</si>
  <si>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</si>
  <si>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</si>
  <si>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</si>
  <si>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</si>
  <si>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</si>
  <si>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</si>
  <si>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</si>
  <si>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</si>
  <si>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</si>
  <si>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</si>
  <si>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</si>
  <si>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</si>
  <si>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</si>
  <si>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</si>
  <si>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</si>
  <si>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</si>
  <si>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</si>
  <si>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</si>
  <si>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</si>
  <si>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</si>
  <si>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</si>
  <si>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</si>
  <si>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</si>
  <si>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</si>
  <si>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</si>
  <si>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</si>
  <si>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</si>
  <si>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</si>
  <si>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</si>
  <si>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</si>
  <si>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</si>
  <si>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</si>
  <si>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</si>
  <si>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</si>
  <si>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</si>
  <si>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</si>
  <si>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</si>
  <si>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</si>
  <si>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</si>
  <si>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</si>
  <si>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</si>
  <si>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</si>
  <si>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</si>
  <si>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</si>
  <si>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</si>
  <si>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</si>
  <si>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</si>
  <si>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</si>
  <si>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</si>
  <si>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</si>
  <si>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</si>
  <si>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</si>
  <si>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</si>
  <si>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</si>
  <si>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</si>
  <si>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</si>
  <si>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</si>
  <si>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</si>
  <si>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</si>
  <si>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</si>
  <si>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</si>
  <si>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</si>
  <si>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</si>
  <si>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</si>
  <si>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</si>
  <si>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</si>
  <si>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</si>
  <si>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</si>
  <si>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</si>
  <si>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</si>
  <si>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</si>
  <si>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</si>
  <si>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</si>
  <si>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</si>
  <si>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</si>
  <si>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</si>
  <si>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</si>
  <si>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</si>
  <si>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</si>
  <si>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</si>
  <si>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</si>
  <si>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</si>
  <si>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</si>
  <si>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</si>
  <si>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</si>
  <si>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</si>
  <si>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</si>
  <si>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</si>
  <si>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</si>
  <si>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</si>
  <si>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</si>
  <si>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</si>
  <si>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</si>
  <si>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</si>
  <si>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</si>
  <si>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</si>
  <si>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</si>
  <si>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</si>
  <si>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</si>
  <si>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</si>
  <si>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</si>
  <si>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</si>
  <si>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</si>
  <si>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</si>
  <si>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</si>
  <si>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</si>
  <si>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</si>
  <si>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</si>
  <si>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</si>
  <si>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</si>
  <si>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</si>
  <si>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</si>
  <si>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</si>
  <si>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</si>
  <si>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</si>
  <si>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</si>
  <si>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</si>
  <si>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</si>
  <si>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</si>
  <si>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</si>
  <si>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</si>
  <si>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</si>
  <si>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</si>
  <si>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</si>
  <si>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</si>
  <si>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</si>
  <si>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</si>
  <si>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</si>
  <si>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</si>
  <si>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</si>
  <si>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</si>
  <si>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</si>
  <si>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</si>
  <si>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</si>
  <si>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</si>
  <si>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</si>
  <si>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</si>
  <si>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</si>
  <si>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</si>
  <si>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</si>
  <si>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</si>
  <si>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</si>
  <si>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</si>
  <si>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</si>
  <si>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</si>
  <si>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</si>
  <si>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</si>
  <si>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</si>
  <si>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</si>
  <si>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</si>
  <si>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</si>
  <si>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</si>
  <si>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</si>
  <si>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</si>
  <si>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</si>
  <si>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</si>
  <si>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</si>
  <si>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</si>
  <si>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</si>
  <si>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</si>
  <si>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</si>
  <si>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</si>
  <si>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</si>
  <si>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</si>
  <si>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</si>
  <si>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</si>
  <si>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</si>
  <si>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</si>
  <si>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</si>
  <si>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</si>
  <si>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</si>
  <si>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</si>
  <si>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</si>
  <si>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</si>
  <si>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</si>
  <si>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</si>
  <si>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</si>
  <si>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</si>
  <si>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</si>
  <si>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</si>
  <si>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</si>
  <si>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</si>
  <si>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</si>
  <si>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</si>
  <si>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</si>
  <si>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</si>
  <si>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</si>
  <si>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</si>
  <si>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</si>
  <si>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</si>
  <si>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</si>
  <si>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</si>
  <si>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</si>
  <si>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</si>
  <si>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</si>
  <si>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</si>
  <si>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</si>
  <si>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</si>
  <si>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</si>
  <si>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</si>
  <si>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</si>
  <si>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</si>
  <si>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</si>
  <si>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</si>
  <si>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</si>
  <si>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</si>
  <si>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</si>
  <si>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</si>
  <si>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</si>
  <si>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</si>
  <si>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</si>
  <si>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</si>
  <si>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</si>
  <si>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</si>
  <si>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</si>
  <si>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</si>
  <si>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</si>
  <si>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</si>
  <si>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</si>
  <si>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</si>
  <si>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</si>
  <si>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</si>
  <si>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</si>
  <si>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</si>
  <si>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</si>
  <si>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</si>
  <si>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</si>
  <si>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</si>
  <si>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</si>
  <si>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</si>
  <si>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</si>
  <si>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</si>
  <si>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</si>
  <si>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</si>
  <si>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</si>
  <si>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</si>
  <si>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</si>
  <si>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</si>
  <si>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</si>
  <si>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</si>
  <si>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</si>
  <si>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</si>
  <si>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</si>
  <si>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</si>
  <si>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</si>
  <si>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</si>
  <si>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</si>
  <si>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</si>
  <si>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</si>
  <si>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</si>
  <si>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</si>
  <si>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</si>
  <si>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</si>
  <si>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</si>
  <si>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</si>
  <si>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</si>
  <si>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</si>
  <si>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</si>
  <si>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</si>
  <si>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</si>
  <si>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</si>
  <si>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</si>
  <si>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</si>
  <si>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</si>
  <si>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</si>
  <si>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</si>
  <si>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</si>
  <si>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</si>
  <si>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</si>
  <si>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</si>
  <si>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</si>
  <si>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</si>
  <si>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</si>
  <si>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</si>
  <si>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</si>
  <si>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</si>
  <si>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</si>
  <si>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</si>
  <si>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</si>
  <si>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</si>
  <si>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</si>
  <si>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</si>
  <si>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</si>
  <si>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</si>
  <si>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</si>
  <si>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</si>
  <si>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</si>
  <si>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</si>
  <si>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</si>
  <si>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</si>
  <si>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</si>
  <si>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</si>
  <si>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</si>
  <si>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</si>
  <si>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</si>
  <si>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</si>
  <si>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</si>
  <si>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</si>
  <si>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</si>
  <si>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</si>
  <si>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</si>
  <si>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</si>
  <si>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</si>
  <si>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</si>
  <si>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</si>
  <si>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</si>
  <si>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</si>
  <si>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</si>
  <si>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</si>
  <si>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</si>
  <si>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</si>
  <si>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</si>
  <si>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</si>
  <si>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</si>
  <si>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</si>
  <si>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</si>
  <si>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</si>
  <si>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</si>
  <si>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</si>
  <si>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</si>
  <si>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</si>
  <si>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</si>
  <si>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</si>
  <si>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</si>
  <si>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</si>
  <si>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</si>
  <si>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</si>
  <si>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</si>
  <si>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</si>
  <si>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</si>
  <si>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</si>
  <si>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</si>
  <si>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</si>
  <si>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</si>
  <si>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</si>
  <si>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</si>
  <si>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</si>
  <si>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</si>
  <si>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</si>
  <si>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</si>
  <si>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</si>
  <si>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</si>
  <si>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</si>
  <si>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</si>
  <si>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</si>
  <si>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</si>
  <si>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</si>
  <si>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</si>
  <si>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</si>
  <si>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</si>
  <si>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</si>
  <si>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</si>
  <si>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</si>
  <si>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</si>
  <si>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</si>
  <si>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</si>
  <si>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</si>
  <si>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</si>
  <si>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</si>
  <si>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</si>
  <si>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</si>
  <si>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</si>
  <si>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</si>
  <si>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</si>
  <si>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</si>
  <si>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</si>
  <si>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</si>
  <si>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</si>
  <si>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</si>
  <si>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</si>
  <si>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</si>
  <si>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</si>
  <si>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</si>
  <si>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</si>
  <si>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</si>
  <si>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</si>
  <si>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</si>
  <si>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</si>
  <si>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</si>
  <si>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</si>
  <si>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</si>
  <si>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</si>
  <si>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</si>
  <si>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</si>
  <si>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</si>
  <si>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</si>
  <si>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</si>
  <si>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</si>
  <si>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</si>
  <si>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</si>
  <si>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</si>
  <si>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</si>
  <si>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</si>
  <si>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</si>
  <si>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</si>
  <si>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</si>
  <si>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</si>
  <si>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</si>
  <si>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</si>
  <si>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</si>
  <si>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</si>
  <si>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</si>
  <si>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</si>
  <si>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</si>
  <si>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</si>
  <si>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</si>
  <si>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</si>
  <si>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</si>
  <si>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</si>
  <si>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</si>
  <si>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</si>
  <si>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</si>
  <si>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</si>
  <si>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</si>
  <si>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</si>
  <si>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</si>
  <si>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</si>
  <si>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</si>
  <si>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</si>
  <si>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</si>
  <si>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</si>
  <si>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</si>
  <si>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</si>
  <si>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</si>
  <si>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</si>
  <si>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</si>
  <si>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</si>
  <si>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</si>
  <si>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</si>
  <si>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</si>
  <si>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</si>
  <si>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</si>
  <si>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</si>
  <si>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</si>
  <si>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</si>
  <si>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</si>
  <si>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</si>
  <si>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</si>
  <si>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</si>
  <si>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</si>
  <si>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</si>
  <si>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</si>
  <si>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</si>
  <si>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</si>
  <si>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</si>
  <si>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</si>
  <si>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</si>
  <si>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</si>
  <si>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</si>
  <si>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</si>
  <si>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</si>
  <si>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</si>
  <si>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</si>
  <si>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</si>
  <si>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</si>
  <si>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</si>
  <si>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</si>
  <si>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</si>
  <si>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</si>
  <si>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</si>
  <si>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</si>
  <si>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</si>
  <si>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</si>
  <si>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</si>
  <si>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</si>
  <si>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</si>
  <si>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</si>
  <si>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</si>
  <si>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</si>
  <si>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</si>
  <si>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</si>
  <si>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</si>
  <si>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</si>
  <si>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</si>
  <si>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</si>
  <si>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</si>
  <si>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</si>
  <si>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</si>
  <si>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</si>
  <si>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</si>
  <si>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</si>
  <si>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</si>
  <si>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</si>
  <si>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</si>
  <si>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</si>
  <si>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</si>
  <si>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</si>
  <si>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</si>
  <si>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</si>
  <si>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</si>
  <si>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</si>
  <si>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</si>
  <si>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</si>
  <si>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</si>
  <si>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</si>
  <si>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</si>
  <si>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</si>
  <si>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</si>
  <si>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</si>
  <si>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</si>
  <si>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</si>
  <si>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</si>
  <si>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</si>
  <si>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</si>
  <si>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</si>
  <si>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</si>
  <si>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</si>
  <si>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</si>
  <si>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</si>
  <si>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</si>
  <si>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</si>
  <si>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</si>
  <si>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</si>
  <si>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</si>
  <si>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</si>
  <si>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</si>
  <si>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</si>
  <si>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</si>
  <si>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</si>
  <si>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</si>
  <si>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</si>
  <si>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</si>
  <si>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</si>
  <si>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</si>
  <si>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</si>
  <si>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</si>
  <si>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</si>
  <si>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</si>
  <si>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</si>
  <si>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</si>
  <si>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</si>
  <si>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</si>
  <si>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</si>
  <si>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</si>
  <si>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</si>
  <si>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</si>
  <si>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</si>
  <si>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</si>
  <si>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</si>
  <si>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</si>
  <si>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</si>
  <si>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</si>
  <si>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</si>
  <si>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</si>
  <si>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</si>
  <si>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</si>
  <si>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</si>
  <si>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</si>
  <si>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</si>
  <si>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</si>
  <si>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</si>
  <si>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</si>
  <si>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</si>
  <si>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</si>
  <si>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</si>
  <si>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</si>
  <si>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</si>
  <si>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</si>
  <si>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</si>
  <si>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</si>
  <si>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</si>
  <si>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</si>
  <si>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</si>
  <si>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</si>
  <si>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</si>
  <si>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</si>
  <si>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</si>
  <si>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</si>
  <si>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</si>
  <si>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</si>
  <si>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</si>
  <si>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</si>
  <si>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</si>
  <si>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</si>
  <si>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</si>
  <si>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</si>
  <si>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</si>
  <si>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</si>
  <si>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</si>
  <si>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</si>
  <si>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</si>
  <si>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</si>
  <si>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</si>
  <si>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</si>
  <si>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</si>
  <si>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</si>
  <si>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</si>
  <si>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</si>
  <si>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</si>
  <si>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</si>
  <si>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</si>
  <si>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</si>
  <si>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</si>
  <si>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</si>
  <si>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</si>
  <si>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</si>
  <si>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</si>
  <si>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</si>
  <si>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</si>
  <si>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</si>
  <si>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</si>
  <si>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</si>
  <si>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</si>
  <si>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</si>
  <si>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</si>
  <si>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</si>
  <si>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</si>
  <si>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</si>
  <si>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</si>
  <si>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</si>
  <si>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</si>
  <si>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</si>
  <si>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</si>
  <si>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</si>
  <si>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</si>
  <si>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</si>
  <si>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</si>
  <si>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</si>
  <si>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</si>
  <si>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</si>
  <si>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</si>
  <si>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</si>
  <si>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</si>
  <si>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</si>
  <si>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</si>
  <si>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</si>
  <si>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</si>
  <si>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</si>
  <si>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</si>
  <si>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</si>
  <si>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</si>
  <si>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</si>
  <si>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</si>
  <si>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</si>
  <si>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</si>
  <si>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</si>
  <si>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</si>
  <si>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</si>
  <si>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</si>
  <si>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</si>
  <si>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</si>
  <si>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</si>
  <si>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</si>
  <si>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</si>
  <si>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</si>
  <si>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</si>
  <si>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</si>
  <si>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</si>
  <si>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</si>
  <si>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</si>
  <si>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</si>
  <si>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</si>
  <si>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</si>
  <si>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</si>
  <si>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</si>
  <si>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</si>
  <si>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</si>
  <si>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</si>
  <si>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</si>
  <si>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</si>
  <si>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</si>
  <si>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</si>
  <si>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</si>
  <si>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</si>
  <si>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</si>
  <si>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</si>
  <si>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</si>
  <si>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</si>
  <si>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</si>
  <si>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</si>
  <si>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</si>
  <si>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</si>
  <si>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</si>
  <si>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</si>
  <si>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</si>
  <si>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</si>
  <si>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</si>
  <si>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</si>
  <si>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</si>
  <si>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</si>
  <si>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</si>
  <si>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</si>
  <si>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</si>
  <si>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</si>
  <si>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</si>
  <si>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</si>
  <si>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</si>
  <si>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</si>
  <si>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</si>
  <si>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</si>
  <si>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</si>
  <si>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</si>
  <si>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</si>
  <si>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</si>
  <si>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</si>
  <si>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</si>
  <si>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</si>
  <si>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</si>
  <si>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</si>
  <si>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</si>
  <si>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</si>
  <si>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</si>
  <si>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</si>
  <si>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</si>
  <si>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</si>
  <si>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</si>
  <si>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</si>
  <si>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</si>
  <si>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</si>
  <si>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</si>
  <si>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</si>
  <si>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</si>
  <si>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</si>
  <si>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</si>
  <si>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</si>
  <si>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</si>
  <si>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</si>
  <si>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</si>
  <si>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</si>
  <si>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</si>
  <si>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</si>
  <si>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</si>
  <si>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</si>
  <si>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</si>
  <si>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</si>
  <si>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</si>
  <si>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</si>
  <si>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</si>
  <si>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</si>
  <si>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</si>
  <si>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</si>
  <si>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</si>
  <si>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</si>
  <si>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</si>
  <si>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</si>
  <si>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</si>
  <si>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</si>
  <si>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</si>
  <si>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</si>
  <si>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</si>
  <si>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</si>
  <si>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</si>
  <si>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</si>
  <si>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</si>
  <si>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</si>
  <si>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</si>
  <si>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</si>
  <si>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</si>
  <si>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</si>
  <si>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</si>
  <si>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</si>
  <si>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</si>
  <si>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</si>
  <si>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</si>
  <si>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</si>
  <si>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</si>
  <si>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</si>
  <si>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</si>
  <si>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</si>
  <si>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</si>
  <si>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</si>
  <si>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</si>
  <si>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</si>
  <si>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</si>
  <si>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</si>
  <si>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</si>
  <si>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</si>
  <si>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</si>
  <si>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</si>
  <si>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</si>
  <si>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</si>
  <si>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</si>
  <si>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</si>
  <si>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</si>
  <si>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</si>
  <si>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</si>
  <si>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</si>
  <si>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</si>
  <si>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</si>
  <si>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</si>
  <si>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</si>
  <si>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</si>
  <si>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</si>
  <si>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</si>
  <si>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</si>
  <si>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</si>
  <si>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</si>
  <si>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</si>
  <si>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</si>
  <si>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</si>
  <si>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</si>
  <si>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</si>
  <si>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</si>
  <si>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</si>
  <si>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</si>
  <si>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</si>
  <si>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</si>
  <si>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</si>
  <si>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</si>
  <si>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</si>
  <si>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</si>
  <si>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</si>
  <si>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</si>
  <si>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</si>
  <si>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</si>
  <si>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</si>
  <si>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</si>
  <si>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</si>
  <si>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</si>
  <si>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</si>
  <si>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</si>
  <si>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</si>
  <si>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</si>
  <si>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</si>
  <si>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</si>
  <si>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</si>
  <si>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</si>
  <si>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</si>
  <si>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</si>
  <si>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</si>
  <si>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</si>
  <si>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</si>
  <si>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</si>
  <si>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</si>
  <si>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</si>
  <si>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</si>
  <si>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</si>
  <si>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</si>
  <si>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</si>
  <si>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</si>
  <si>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</si>
  <si>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</si>
  <si>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</si>
  <si>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</si>
  <si>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</si>
  <si>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</si>
  <si>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</si>
  <si>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</si>
  <si>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</si>
  <si>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</si>
  <si>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</si>
  <si>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</si>
  <si>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</si>
  <si>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</si>
  <si>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</si>
  <si>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</si>
  <si>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</si>
  <si>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</si>
  <si>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</si>
  <si>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</si>
  <si>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</si>
  <si>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</si>
  <si>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</si>
  <si>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</si>
  <si>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</si>
  <si>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</si>
  <si>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</si>
  <si>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</si>
  <si>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</si>
  <si>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</si>
  <si>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</si>
  <si>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</si>
  <si>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</si>
  <si>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</si>
  <si>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</si>
  <si>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</si>
  <si>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</si>
  <si>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</si>
  <si>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</si>
  <si>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</si>
  <si>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</si>
  <si>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</si>
  <si>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</si>
  <si>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</si>
  <si>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</si>
  <si>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</si>
  <si>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</si>
  <si>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</si>
  <si>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</si>
  <si>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</si>
  <si>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</si>
  <si>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</si>
  <si>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</si>
  <si>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</si>
  <si>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</si>
  <si>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</si>
  <si>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</si>
  <si>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</si>
  <si>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</si>
  <si>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</si>
  <si>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</si>
  <si>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</si>
  <si>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</si>
  <si>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</si>
  <si>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</si>
  <si>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</si>
  <si>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</si>
  <si>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</si>
  <si>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</si>
  <si>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</si>
  <si>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</si>
  <si>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</si>
  <si>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</si>
  <si>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</si>
  <si>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</si>
  <si>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</si>
  <si>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</si>
  <si>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</si>
  <si>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</si>
  <si>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</si>
  <si>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</si>
  <si>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</si>
  <si>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</si>
  <si>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</si>
  <si>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</si>
  <si>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</si>
  <si>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</si>
  <si>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</si>
  <si>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</si>
  <si>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</si>
  <si>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</si>
  <si>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</si>
  <si>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</si>
  <si>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</si>
  <si>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</si>
  <si>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</si>
  <si>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</si>
  <si>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</si>
  <si>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</si>
  <si>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</si>
  <si>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</si>
  <si>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</si>
  <si>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</si>
  <si>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</si>
  <si>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</si>
  <si>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</si>
  <si>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</si>
  <si>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</si>
  <si>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</si>
  <si>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</si>
  <si>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</si>
  <si>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</si>
  <si>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</si>
  <si>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</si>
  <si>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</si>
  <si>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</si>
  <si>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</si>
  <si>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</si>
  <si>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</si>
  <si>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</si>
  <si>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</si>
  <si>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</si>
  <si>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</si>
  <si>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</si>
  <si>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</si>
  <si>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</si>
  <si>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</si>
  <si>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</si>
  <si>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</si>
  <si>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</si>
  <si>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</si>
  <si>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</si>
  <si>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</si>
  <si>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</si>
  <si>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</si>
  <si>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</si>
  <si>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</si>
  <si>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</si>
  <si>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</si>
  <si>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</si>
  <si>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</si>
  <si>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</si>
  <si>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</si>
  <si>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</si>
  <si>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</si>
  <si>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</si>
  <si>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</si>
  <si>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</si>
  <si>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</si>
  <si>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</si>
  <si>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</si>
  <si>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</si>
  <si>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</si>
  <si>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</si>
  <si>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</si>
  <si>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</si>
  <si>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</si>
  <si>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</si>
  <si>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</si>
  <si>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</si>
  <si>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</si>
  <si>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</si>
  <si>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</si>
  <si>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</si>
  <si>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</si>
  <si>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</si>
  <si>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</si>
  <si>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</si>
  <si>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</si>
  <si>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</si>
  <si>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</si>
  <si>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</si>
  <si>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</si>
  <si>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</si>
  <si>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</si>
  <si>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</si>
  <si>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</si>
  <si>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</si>
  <si>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</si>
  <si>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</si>
  <si>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</si>
  <si>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</si>
  <si>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</si>
  <si>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</si>
  <si>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</si>
  <si>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</si>
  <si>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</si>
  <si>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</si>
  <si>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</si>
  <si>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</si>
  <si>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</si>
  <si>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</si>
  <si>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</si>
  <si>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</si>
  <si>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</si>
  <si>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</si>
  <si>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</si>
  <si>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</si>
  <si>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</si>
  <si>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</si>
  <si>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</si>
  <si>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</si>
  <si>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</si>
  <si>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</si>
  <si>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</si>
  <si>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</si>
  <si>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</si>
  <si>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</si>
  <si>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</si>
  <si>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</si>
  <si>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</si>
  <si>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</si>
  <si>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</si>
  <si>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</si>
  <si>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</si>
  <si>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</si>
  <si>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</si>
  <si>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</si>
  <si>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</si>
  <si>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</si>
  <si>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</si>
  <si>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</si>
  <si>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</si>
  <si>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</si>
  <si>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</si>
  <si>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</si>
  <si>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</si>
  <si>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</si>
  <si>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</si>
  <si>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</si>
  <si>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</si>
  <si>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</si>
  <si>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</si>
  <si>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</si>
  <si>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</si>
  <si>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</si>
  <si>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</si>
  <si>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</si>
  <si>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</si>
  <si>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</si>
  <si>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</si>
  <si>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</si>
  <si>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</si>
  <si>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</si>
  <si>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</si>
  <si>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</si>
  <si>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</si>
  <si>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</si>
  <si>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</si>
  <si>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</si>
  <si>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</si>
  <si>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</si>
  <si>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</si>
  <si>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</si>
  <si>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</si>
  <si>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</si>
  <si>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</si>
  <si>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</si>
  <si>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</si>
  <si>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</si>
  <si>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</si>
  <si>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</si>
  <si>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</si>
  <si>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</si>
  <si>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</si>
  <si>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</si>
  <si>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</si>
  <si>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</si>
  <si>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</si>
  <si>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</si>
  <si>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</si>
  <si>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</si>
  <si>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</si>
  <si>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</si>
  <si>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</si>
  <si>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</si>
  <si>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</si>
  <si>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</si>
  <si>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</si>
  <si>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</si>
  <si>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</si>
  <si>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</si>
  <si>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</si>
  <si>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</si>
  <si>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</si>
  <si>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</si>
  <si>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</si>
  <si>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</si>
  <si>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</si>
  <si>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</si>
  <si>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</si>
  <si>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</si>
  <si>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</si>
  <si>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</si>
  <si>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</si>
  <si>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</si>
  <si>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</si>
  <si>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</si>
  <si>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</si>
  <si>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</si>
  <si>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</si>
  <si>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</si>
  <si>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</si>
  <si>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</si>
  <si>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</si>
  <si>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</si>
  <si>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</si>
  <si>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</si>
  <si>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</si>
  <si>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</si>
  <si>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</si>
  <si>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</si>
  <si>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</si>
  <si>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</si>
  <si>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</si>
  <si>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</si>
  <si>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</si>
  <si>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</si>
  <si>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</si>
  <si>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</si>
  <si>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</si>
  <si>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</si>
  <si>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</si>
  <si>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</si>
  <si>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</si>
  <si>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</si>
  <si>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</si>
  <si>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</si>
  <si>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</si>
  <si>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</si>
  <si>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</si>
  <si>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</si>
  <si>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</si>
  <si>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</si>
  <si>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</si>
  <si>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</si>
  <si>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</si>
  <si>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</si>
  <si>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</si>
  <si>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</si>
  <si>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</si>
  <si>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</si>
  <si>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</si>
  <si>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</si>
  <si>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</si>
  <si>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</si>
  <si>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</si>
  <si>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</si>
  <si>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</si>
  <si>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</si>
  <si>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</si>
  <si>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</si>
  <si>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</si>
  <si>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</si>
  <si>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</si>
  <si>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</si>
  <si>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</si>
  <si>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</si>
  <si>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</si>
  <si>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</si>
  <si>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</si>
  <si>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</si>
  <si>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</si>
  <si>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</si>
  <si>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</si>
  <si>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</si>
  <si>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</si>
  <si>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</si>
  <si>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</si>
  <si>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</si>
  <si>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</si>
  <si>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</si>
  <si>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</si>
  <si>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</si>
  <si>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</si>
  <si>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</si>
  <si>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</si>
  <si>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</si>
  <si>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</si>
  <si>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</si>
  <si>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</si>
  <si>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</si>
  <si>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</si>
  <si>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</si>
  <si>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</si>
  <si>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</si>
  <si>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</si>
  <si>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</si>
  <si>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</si>
  <si>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</si>
  <si>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</si>
  <si>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</si>
  <si>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</si>
  <si>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</si>
  <si>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</si>
  <si>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</si>
  <si>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</si>
  <si>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</si>
  <si>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</si>
  <si>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</si>
  <si>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</si>
  <si>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</si>
  <si>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</si>
  <si>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</si>
  <si>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</si>
  <si>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</si>
  <si>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</si>
  <si>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</si>
  <si>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</si>
  <si>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</si>
  <si>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</si>
  <si>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</si>
  <si>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</si>
  <si>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</si>
  <si>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</si>
  <si>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</si>
  <si>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</si>
  <si>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</si>
  <si>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</si>
  <si>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</si>
  <si>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</si>
  <si>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</si>
  <si>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</si>
  <si>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</si>
  <si>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</si>
  <si>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</si>
  <si>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</si>
  <si>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</si>
  <si>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</si>
  <si>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</si>
  <si>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</si>
  <si>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</si>
  <si>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</si>
  <si>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</si>
  <si>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</si>
  <si>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</si>
  <si>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</si>
  <si>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</si>
  <si>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</si>
  <si>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</si>
  <si>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</si>
  <si>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</si>
  <si>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</si>
  <si>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</si>
  <si>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</si>
  <si>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</si>
  <si>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</si>
  <si>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</si>
  <si>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</si>
  <si>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</si>
  <si>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</si>
  <si>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</si>
  <si>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</si>
  <si>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</si>
  <si>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</si>
  <si>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</si>
  <si>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</si>
  <si>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</si>
  <si>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</si>
  <si>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</si>
  <si>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</si>
  <si>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</si>
  <si>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</si>
  <si>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</si>
  <si>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</si>
  <si>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</si>
  <si>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</si>
  <si>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</si>
  <si>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</si>
  <si>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</si>
  <si>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</si>
  <si>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</si>
  <si>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</si>
  <si>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</si>
  <si>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</si>
  <si>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</si>
  <si>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</si>
  <si>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</si>
  <si>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</si>
  <si>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</si>
  <si>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</si>
  <si>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</si>
  <si>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</si>
  <si>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</si>
  <si>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</si>
  <si>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</si>
  <si>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</si>
  <si>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</si>
  <si>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</si>
  <si>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</si>
  <si>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</si>
  <si>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</si>
  <si>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</si>
  <si>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</si>
  <si>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</si>
  <si>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</si>
  <si>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</si>
  <si>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</si>
  <si>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</si>
  <si>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</si>
  <si>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</si>
  <si>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</si>
  <si>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</si>
  <si>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</si>
  <si>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</si>
  <si>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</si>
  <si>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</si>
  <si>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</si>
  <si>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</si>
  <si>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</si>
  <si>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</si>
  <si>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</si>
  <si>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</si>
  <si>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</si>
  <si>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</si>
  <si>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</si>
  <si>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</si>
  <si>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</si>
  <si>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</si>
  <si>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</si>
  <si>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</si>
  <si>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</si>
  <si>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</si>
  <si>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</si>
  <si>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</si>
  <si>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</si>
  <si>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</si>
  <si>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</si>
  <si>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</si>
  <si>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</si>
  <si>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</si>
  <si>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</si>
  <si>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</si>
  <si>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</si>
  <si>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</si>
  <si>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</si>
  <si>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</si>
  <si>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</si>
  <si>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</si>
  <si>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</si>
  <si>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</si>
  <si>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</si>
  <si>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</si>
  <si>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</si>
  <si>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</si>
  <si>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</si>
  <si>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</si>
  <si>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</si>
  <si>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</si>
  <si>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</si>
  <si>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</si>
  <si>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</si>
  <si>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</si>
  <si>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</si>
  <si>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</si>
  <si>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</si>
  <si>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</si>
  <si>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</si>
  <si>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</si>
  <si>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</si>
  <si>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</si>
  <si>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</si>
  <si>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</si>
  <si>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</si>
  <si>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</si>
  <si>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</si>
  <si>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</si>
  <si>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</si>
  <si>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</si>
  <si>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</si>
  <si>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</si>
  <si>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</si>
  <si>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</si>
  <si>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</si>
  <si>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</si>
  <si>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</si>
  <si>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</si>
  <si>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</si>
  <si>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</si>
  <si>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</si>
  <si>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</si>
  <si>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</si>
  <si>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</si>
  <si>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</si>
  <si>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</si>
  <si>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</si>
  <si>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</si>
  <si>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</si>
  <si>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</si>
  <si>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</si>
  <si>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</si>
  <si>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</si>
  <si>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</si>
  <si>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</si>
  <si>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</si>
  <si>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</si>
  <si>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</si>
  <si>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</si>
  <si>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</si>
  <si>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</si>
  <si>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</si>
  <si>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</si>
  <si>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</si>
  <si>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</si>
  <si>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</si>
  <si>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</si>
  <si>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</si>
  <si>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</si>
  <si>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</si>
  <si>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</si>
  <si>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</si>
  <si>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</si>
  <si>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</si>
  <si>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</si>
  <si>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</si>
  <si>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</si>
  <si>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</si>
  <si>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</si>
  <si>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</si>
  <si>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</si>
  <si>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</si>
  <si>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</si>
  <si>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</si>
  <si>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</si>
  <si>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</si>
  <si>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</si>
  <si>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</si>
  <si>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</si>
  <si>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</si>
  <si>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</si>
  <si>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</si>
  <si>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</si>
  <si>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</si>
  <si>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</si>
  <si>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</si>
  <si>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</si>
  <si>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</si>
  <si>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</si>
  <si>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</si>
  <si>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</si>
  <si>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</si>
  <si>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</si>
  <si>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</si>
  <si>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</si>
  <si>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</si>
  <si>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</si>
  <si>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</si>
  <si>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</si>
  <si>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</si>
  <si>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</si>
  <si>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</si>
  <si>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</si>
  <si>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</si>
  <si>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</si>
  <si>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</si>
  <si>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</si>
  <si>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</si>
  <si>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</si>
  <si>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</si>
  <si>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</si>
  <si>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</si>
  <si>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</si>
  <si>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</si>
  <si>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</si>
  <si>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</si>
  <si>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</si>
  <si>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</si>
  <si>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</si>
  <si>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</si>
  <si>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</si>
  <si>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</si>
  <si>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</si>
  <si>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</si>
  <si>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</si>
  <si>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</si>
  <si>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</si>
  <si>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</si>
  <si>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</si>
  <si>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</si>
  <si>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</si>
  <si>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</si>
  <si>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</si>
  <si>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</si>
  <si>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</si>
  <si>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</si>
  <si>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</si>
  <si>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</si>
  <si>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</si>
  <si>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</si>
  <si>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</si>
  <si>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</si>
  <si>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</si>
  <si>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</si>
  <si>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</si>
  <si>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</si>
  <si>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</si>
  <si>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</si>
  <si>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</si>
  <si>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</si>
  <si>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</si>
  <si>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</si>
  <si>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</si>
  <si>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</si>
  <si>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</si>
  <si>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</si>
  <si>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</si>
  <si>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</si>
  <si>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</si>
  <si>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</si>
  <si>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</si>
  <si>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</si>
  <si>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</si>
  <si>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</si>
  <si>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</si>
  <si>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</si>
  <si>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</si>
  <si>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</si>
  <si>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</si>
  <si>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</si>
  <si>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</si>
  <si>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</si>
  <si>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</si>
  <si>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</si>
  <si>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</si>
  <si>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</si>
  <si>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</si>
  <si>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</si>
  <si>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</si>
  <si>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</si>
  <si>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</si>
  <si>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</si>
  <si>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</si>
  <si>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</si>
  <si>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</si>
  <si>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</si>
  <si>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</si>
  <si>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</si>
  <si>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</si>
  <si>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</si>
  <si>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</si>
  <si>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</si>
  <si>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</si>
  <si>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</si>
  <si>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</si>
  <si>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</si>
  <si>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</si>
  <si>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</si>
  <si>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</si>
  <si>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</si>
  <si>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</si>
  <si>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</si>
  <si>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</si>
  <si>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</si>
  <si>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</si>
  <si>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</si>
  <si>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</si>
  <si>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</si>
  <si>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</si>
  <si>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</si>
  <si>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</si>
  <si>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</si>
  <si>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</si>
  <si>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</si>
  <si>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</si>
  <si>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</si>
  <si>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</si>
  <si>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</si>
  <si>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</si>
  <si>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</si>
  <si>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</si>
  <si>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</si>
  <si>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</si>
  <si>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</si>
  <si>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</si>
  <si>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</si>
  <si>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</si>
  <si>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</si>
  <si>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</si>
  <si>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</si>
  <si>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</si>
  <si>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</si>
  <si>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</si>
  <si>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</si>
  <si>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</si>
  <si>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</si>
  <si>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</si>
  <si>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</si>
  <si>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</si>
  <si>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</si>
  <si>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</si>
  <si>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</si>
  <si>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</si>
  <si>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</si>
  <si>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</si>
  <si>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</si>
  <si>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</si>
  <si>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</si>
  <si>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</si>
  <si>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</si>
  <si>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</si>
  <si>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</si>
  <si>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</si>
  <si>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</si>
  <si>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</si>
  <si>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</si>
  <si>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</si>
  <si>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</si>
  <si>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</si>
  <si>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</si>
  <si>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</si>
  <si>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</si>
  <si>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</si>
  <si>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</si>
  <si>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</si>
  <si>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</si>
  <si>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</si>
  <si>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</si>
  <si>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</si>
  <si>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</si>
  <si>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</si>
  <si>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</si>
  <si>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</si>
  <si>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</si>
  <si>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</si>
  <si>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</si>
  <si>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</si>
  <si>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</si>
  <si>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</si>
  <si>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</si>
  <si>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</si>
  <si>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</si>
  <si>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</si>
  <si>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</si>
  <si>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</si>
  <si>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</si>
  <si>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</si>
  <si>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</si>
  <si>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</si>
  <si>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</si>
  <si>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</si>
  <si>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</si>
  <si>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</si>
  <si>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</si>
  <si>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</si>
  <si>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</si>
  <si>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</si>
  <si>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</si>
  <si>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</si>
  <si>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</si>
  <si>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</si>
  <si>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</si>
  <si>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</si>
  <si>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</si>
  <si>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</si>
  <si>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</si>
  <si>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</si>
  <si>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</si>
  <si>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</si>
  <si>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</si>
  <si>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</si>
  <si>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</si>
  <si>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</si>
  <si>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</si>
  <si>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</si>
  <si>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</si>
  <si>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</si>
  <si>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</si>
  <si>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</si>
  <si>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</si>
  <si>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</si>
  <si>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</si>
  <si>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</si>
  <si>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</si>
  <si>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</si>
  <si>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</si>
  <si>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</si>
  <si>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</si>
  <si>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</si>
  <si>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</si>
  <si>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</si>
  <si>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</si>
  <si>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</si>
  <si>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</si>
  <si>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</si>
  <si>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</si>
  <si>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</si>
  <si>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</si>
  <si>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</si>
  <si>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</si>
  <si>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</si>
  <si>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</si>
  <si>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</si>
  <si>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</si>
  <si>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</si>
  <si>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</si>
  <si>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</si>
  <si>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</si>
  <si>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</si>
  <si>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</si>
  <si>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</si>
  <si>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</si>
  <si>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</si>
  <si>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</si>
  <si>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</si>
  <si>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</si>
  <si>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</si>
  <si>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</si>
  <si>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</si>
  <si>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</si>
  <si>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</si>
  <si>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</si>
  <si>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</si>
  <si>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</si>
  <si>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</si>
  <si>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</si>
  <si>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</si>
  <si>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</si>
  <si>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</si>
  <si>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</si>
  <si>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</si>
  <si>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</si>
  <si>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</si>
  <si>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</si>
  <si>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</si>
  <si>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</si>
  <si>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</si>
  <si>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</si>
  <si>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</si>
  <si>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</si>
  <si>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</si>
  <si>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</si>
  <si>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</si>
  <si>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</si>
  <si>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</si>
  <si>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</si>
  <si>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</si>
  <si>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</si>
  <si>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</si>
  <si>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</si>
  <si>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</si>
  <si>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</si>
  <si>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</si>
  <si>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</si>
  <si>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</si>
  <si>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</si>
  <si>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</si>
  <si>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</si>
  <si>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</si>
  <si>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</si>
  <si>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</si>
  <si>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</si>
  <si>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</si>
  <si>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</si>
  <si>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</si>
  <si>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</si>
  <si>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</si>
  <si>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</si>
  <si>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</si>
  <si>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</si>
  <si>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</si>
  <si>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</si>
  <si>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</si>
  <si>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</si>
  <si>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</si>
  <si>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</si>
  <si>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</si>
  <si>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</si>
  <si>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</si>
  <si>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</si>
  <si>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</si>
  <si>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</si>
  <si>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</si>
  <si>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</si>
  <si>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</si>
  <si>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</si>
  <si>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</si>
  <si>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</si>
  <si>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</si>
  <si>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</si>
  <si>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</si>
  <si>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</si>
  <si>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</si>
  <si>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</si>
  <si>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</si>
  <si>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</si>
  <si>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</si>
  <si>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</si>
  <si>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</si>
  <si>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</si>
  <si>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</si>
  <si>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</si>
  <si>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</si>
  <si>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</si>
  <si>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</si>
  <si>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</si>
  <si>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</si>
  <si>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</si>
  <si>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</si>
  <si>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</si>
  <si>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</si>
  <si>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</si>
  <si>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</si>
  <si>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</si>
  <si>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</si>
  <si>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</si>
  <si>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</si>
  <si>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</si>
  <si>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</si>
  <si>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</si>
  <si>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</si>
  <si>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</si>
  <si>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</si>
  <si>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</si>
  <si>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</si>
  <si>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</si>
  <si>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</si>
  <si>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</si>
  <si>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</si>
  <si>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</si>
  <si>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</si>
  <si>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</si>
  <si>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</si>
  <si>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</si>
  <si>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</si>
  <si>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</si>
  <si>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</si>
  <si>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</si>
  <si>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</si>
  <si>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</si>
  <si>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</si>
  <si>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</si>
  <si>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</si>
  <si>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</si>
  <si>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</si>
  <si>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</si>
  <si>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</si>
  <si>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</si>
  <si>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</si>
  <si>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</si>
  <si>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</si>
  <si>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</si>
  <si>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</si>
  <si>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</si>
  <si>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</si>
  <si>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</si>
  <si>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</si>
  <si>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</si>
  <si>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</si>
  <si>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</si>
  <si>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</si>
  <si>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</si>
  <si>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</si>
  <si>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</si>
  <si>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</si>
  <si>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</si>
  <si>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</si>
  <si>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</si>
  <si>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</si>
  <si>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</si>
  <si>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</si>
  <si>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</si>
  <si>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</si>
  <si>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</si>
  <si>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</si>
  <si>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</si>
  <si>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</si>
  <si>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</si>
  <si>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</si>
  <si>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</si>
  <si>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</si>
  <si>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</si>
  <si>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</si>
  <si>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</si>
  <si>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</si>
  <si>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</si>
  <si>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</si>
  <si>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</si>
  <si>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</si>
  <si>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</si>
  <si>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</si>
  <si>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</si>
  <si>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</si>
  <si>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</si>
  <si>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</si>
  <si>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</si>
  <si>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</si>
  <si>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</si>
  <si>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</si>
  <si>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</si>
  <si>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</si>
  <si>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</si>
  <si>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</si>
  <si>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</si>
  <si>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</si>
  <si>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</si>
  <si>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</si>
  <si>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</si>
  <si>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</si>
  <si>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</si>
  <si>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</si>
  <si>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</si>
  <si>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</si>
  <si>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</si>
  <si>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</si>
  <si>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</si>
  <si>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</si>
  <si>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</si>
  <si>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</si>
  <si>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</si>
  <si>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</si>
  <si>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</si>
  <si>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</si>
  <si>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</si>
  <si>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</si>
  <si>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</si>
  <si>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</si>
  <si>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</si>
  <si>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</si>
  <si>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</si>
  <si>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</si>
  <si>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</si>
  <si>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</si>
  <si>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</si>
  <si>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</si>
  <si>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</si>
  <si>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</si>
  <si>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</si>
  <si>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</si>
  <si>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</si>
  <si>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</si>
  <si>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</si>
  <si>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</si>
  <si>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</si>
  <si>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</si>
  <si>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</si>
  <si>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</si>
  <si>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</si>
  <si>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</si>
  <si>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</si>
  <si>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</si>
  <si>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</si>
  <si>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</si>
  <si>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</si>
  <si>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</si>
  <si>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</si>
  <si>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</si>
  <si>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</si>
  <si>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</si>
  <si>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</si>
  <si>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</si>
  <si>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</si>
  <si>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</si>
  <si>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</si>
  <si>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</si>
  <si>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</si>
  <si>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</si>
  <si>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</si>
  <si>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</si>
  <si>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</si>
  <si>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</si>
  <si>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</si>
  <si>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</si>
  <si>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</si>
  <si>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</si>
  <si>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</si>
  <si>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</si>
  <si>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</si>
  <si>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</si>
  <si>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</si>
  <si>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</si>
  <si>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</si>
  <si>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</si>
  <si>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</si>
  <si>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</si>
  <si>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</si>
  <si>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</si>
  <si>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</si>
  <si>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</si>
  <si>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</si>
  <si>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</si>
  <si>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</si>
  <si>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</si>
  <si>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</si>
  <si>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</si>
  <si>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</si>
  <si>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</si>
  <si>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</si>
  <si>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</si>
  <si>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</si>
  <si>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</si>
  <si>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</si>
  <si>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</si>
  <si>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</si>
  <si>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</si>
  <si>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</si>
  <si>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</si>
  <si>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</si>
  <si>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</si>
  <si>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</si>
  <si>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</si>
  <si>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</si>
  <si>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</si>
  <si>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</si>
  <si>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</si>
  <si>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</si>
  <si>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</si>
  <si>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</si>
  <si>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</si>
  <si>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</si>
  <si>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</si>
  <si>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</si>
  <si>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</si>
  <si>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</si>
  <si>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</si>
  <si>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</si>
  <si>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</si>
  <si>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</si>
  <si>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</si>
  <si>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</si>
  <si>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</si>
  <si>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</si>
  <si>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</si>
  <si>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</si>
  <si>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</si>
  <si>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</si>
  <si>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</si>
  <si>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</si>
  <si>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</si>
  <si>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</si>
  <si>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</si>
  <si>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</si>
  <si>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</si>
  <si>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</si>
  <si>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</si>
  <si>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</si>
  <si>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</si>
  <si>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</si>
  <si>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</si>
  <si>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</si>
  <si>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</si>
  <si>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</si>
  <si>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</si>
  <si>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</si>
  <si>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</si>
  <si>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</si>
  <si>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</si>
  <si>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</si>
  <si>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</si>
  <si>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</si>
  <si>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</si>
  <si>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</si>
  <si>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</si>
  <si>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</si>
  <si>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</si>
  <si>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</si>
  <si>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</si>
  <si>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</si>
  <si>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</si>
  <si>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</si>
  <si>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</si>
  <si>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</si>
  <si>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</si>
  <si>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</si>
  <si>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</si>
  <si>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</si>
  <si>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</si>
  <si>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</si>
  <si>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</si>
  <si>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</si>
  <si>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</si>
  <si>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</si>
  <si>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</si>
  <si>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</si>
  <si>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</si>
  <si>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</si>
  <si>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</si>
  <si>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</si>
  <si>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</si>
  <si>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</si>
  <si>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</si>
  <si>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</si>
  <si>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</si>
  <si>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</si>
  <si>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</si>
  <si>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</si>
  <si>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</si>
  <si>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</si>
  <si>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</si>
  <si>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</si>
  <si>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</si>
  <si>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</si>
  <si>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</si>
  <si>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</si>
  <si>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</si>
  <si>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</si>
  <si>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</si>
  <si>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</si>
  <si>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</si>
  <si>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</si>
  <si>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</si>
  <si>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</si>
  <si>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</si>
  <si>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</si>
  <si>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</si>
  <si>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</si>
  <si>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</si>
  <si>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</si>
  <si>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</si>
  <si>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</si>
  <si>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</si>
  <si>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</si>
  <si>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</si>
  <si>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</si>
  <si>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</si>
  <si>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</si>
  <si>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</si>
  <si>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</si>
  <si>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</si>
  <si>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</si>
  <si>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</si>
  <si>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</si>
  <si>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</si>
  <si>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</si>
  <si>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</si>
  <si>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</si>
  <si>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</si>
  <si>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</si>
  <si>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</si>
  <si>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</si>
  <si>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</si>
  <si>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</si>
  <si>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</si>
  <si>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</si>
  <si>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</si>
  <si>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</si>
  <si>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</si>
  <si>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</si>
  <si>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</si>
  <si>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</si>
  <si>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</si>
  <si>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</si>
  <si>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</si>
  <si>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</si>
  <si>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</si>
  <si>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</si>
  <si>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</si>
  <si>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</si>
  <si>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</si>
  <si>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</si>
  <si>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</si>
  <si>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</si>
  <si>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</si>
  <si>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</si>
  <si>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</si>
  <si>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</si>
  <si>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</si>
  <si>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</si>
  <si>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</si>
  <si>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</si>
  <si>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</si>
  <si>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</si>
  <si>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</si>
  <si>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</si>
  <si>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</si>
  <si>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</si>
  <si>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</si>
  <si>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</si>
  <si>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</si>
  <si>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</si>
  <si>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</si>
  <si>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</si>
  <si>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</si>
  <si>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</si>
  <si>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</si>
  <si>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</si>
  <si>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</si>
  <si>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</si>
  <si>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</si>
  <si>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</si>
  <si>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</si>
  <si>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</si>
  <si>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</si>
  <si>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</si>
  <si>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</si>
  <si>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</si>
  <si>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</si>
  <si>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</si>
  <si>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</si>
  <si>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</si>
  <si>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</si>
  <si>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</si>
  <si>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</si>
  <si>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</si>
  <si>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</si>
  <si>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</si>
  <si>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</si>
  <si>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</si>
  <si>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</si>
  <si>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</si>
  <si>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</si>
  <si>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</si>
  <si>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</si>
  <si>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</si>
  <si>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</si>
  <si>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</si>
  <si>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</si>
  <si>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</si>
  <si>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</si>
  <si>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</si>
  <si>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</si>
  <si>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</si>
  <si>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</si>
  <si>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</si>
  <si>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</si>
  <si>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</si>
  <si>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</si>
  <si>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</si>
  <si>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</si>
  <si>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</si>
  <si>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</si>
  <si>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</si>
  <si>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</si>
  <si>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</si>
  <si>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</si>
  <si>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</si>
  <si>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</si>
  <si>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</si>
  <si>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</si>
  <si>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</si>
  <si>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</si>
  <si>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</si>
  <si>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</si>
  <si>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</si>
  <si>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</si>
  <si>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</si>
  <si>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</si>
  <si>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</si>
  <si>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</si>
  <si>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</si>
  <si>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</si>
  <si>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</si>
  <si>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</si>
  <si>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</si>
  <si>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</si>
  <si>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</si>
  <si>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</si>
  <si>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</si>
  <si>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</si>
  <si>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</si>
  <si>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</si>
  <si>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</si>
  <si>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</si>
  <si>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</si>
  <si>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</si>
  <si>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</si>
  <si>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</si>
  <si>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</si>
  <si>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</si>
  <si>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</si>
  <si>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</si>
  <si>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</si>
  <si>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</si>
  <si>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</si>
  <si>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</si>
  <si>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</si>
  <si>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</si>
  <si>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</si>
  <si>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</si>
  <si>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</si>
  <si>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</si>
  <si>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</si>
  <si>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</si>
  <si>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</si>
  <si>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</si>
  <si>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</si>
  <si>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</si>
  <si>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</si>
  <si>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</si>
  <si>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</si>
  <si>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</si>
  <si>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</si>
  <si>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</si>
  <si>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</si>
  <si>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</si>
  <si>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</si>
  <si>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</si>
  <si>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</si>
  <si>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</si>
  <si>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</si>
  <si>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</si>
  <si>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</si>
  <si>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</si>
  <si>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</si>
  <si>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</si>
  <si>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</si>
  <si>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</si>
  <si>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</si>
  <si>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</si>
  <si>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</si>
  <si>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</si>
  <si>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</si>
  <si>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</si>
  <si>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</si>
  <si>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</si>
  <si>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</si>
  <si>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</si>
  <si>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</si>
  <si>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</si>
  <si>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</si>
  <si>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</si>
  <si>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</si>
  <si>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</si>
  <si>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</si>
  <si>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</si>
  <si>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</si>
  <si>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</si>
  <si>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</si>
  <si>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</si>
  <si>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</si>
  <si>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</si>
  <si>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</si>
  <si>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</si>
  <si>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</si>
  <si>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</si>
  <si>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</si>
  <si>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</si>
  <si>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</si>
  <si>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</si>
  <si>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</si>
  <si>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</si>
  <si>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</si>
  <si>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</si>
  <si>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</si>
  <si>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</si>
  <si>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</si>
  <si>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</si>
  <si>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</si>
  <si>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</si>
  <si>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</si>
  <si>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</si>
  <si>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</si>
  <si>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</si>
  <si>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</si>
  <si>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</si>
  <si>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</si>
  <si>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</si>
  <si>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</si>
  <si>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</si>
  <si>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</si>
  <si>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</si>
  <si>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</si>
  <si>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</si>
  <si>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</si>
  <si>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</si>
  <si>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</si>
  <si>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</si>
  <si>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</si>
  <si>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</si>
  <si>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</si>
  <si>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</si>
  <si>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</si>
  <si>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</si>
  <si>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</si>
  <si>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</si>
  <si>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</si>
  <si>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</si>
  <si>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</si>
  <si>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</si>
  <si>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</si>
  <si>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</si>
  <si>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</si>
  <si>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</si>
  <si>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</si>
  <si>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</si>
  <si>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</si>
  <si>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</si>
  <si>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</si>
  <si>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</si>
  <si>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</si>
  <si>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</si>
  <si>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</si>
  <si>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</si>
  <si>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</si>
  <si>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</si>
  <si>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</si>
  <si>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</si>
  <si>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</si>
  <si>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</si>
  <si>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</si>
  <si>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</si>
  <si>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</si>
  <si>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</si>
  <si>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</si>
  <si>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</si>
  <si>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</si>
  <si>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</si>
  <si>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</si>
  <si>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</si>
  <si>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</si>
  <si>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</si>
  <si>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</si>
  <si>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</si>
  <si>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</si>
  <si>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</si>
  <si>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</si>
  <si>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</si>
  <si>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</si>
  <si>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</si>
  <si>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</si>
  <si>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</si>
  <si>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</si>
  <si>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</si>
  <si>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</si>
  <si>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</si>
  <si>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</si>
  <si>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</si>
  <si>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</si>
  <si>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</si>
  <si>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</si>
  <si>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</si>
  <si>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</si>
  <si>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</si>
  <si>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</si>
  <si>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</si>
  <si>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</si>
  <si>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</si>
  <si>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</si>
  <si>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</si>
  <si>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</si>
  <si>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</si>
  <si>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</si>
  <si>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</si>
  <si>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</si>
  <si>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</si>
  <si>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</si>
  <si>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</si>
  <si>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</si>
  <si>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</si>
  <si>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</si>
  <si>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</si>
  <si>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</si>
  <si>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</si>
  <si>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</si>
  <si>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</si>
  <si>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</si>
  <si>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</si>
  <si>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</si>
  <si>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</si>
  <si>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</si>
  <si>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</si>
  <si>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</si>
  <si>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</si>
  <si>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</si>
  <si>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</si>
  <si>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</si>
  <si>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</si>
  <si>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</si>
  <si>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</si>
  <si>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</si>
  <si>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</si>
  <si>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</si>
  <si>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</si>
  <si>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</si>
  <si>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</si>
  <si>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</si>
  <si>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</si>
  <si>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</si>
  <si>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</si>
  <si>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</si>
  <si>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</si>
  <si>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</si>
  <si>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</si>
  <si>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</si>
  <si>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</si>
  <si>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</si>
  <si>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</si>
  <si>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</si>
  <si>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</si>
  <si>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</si>
  <si>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</si>
  <si>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</si>
  <si>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</si>
  <si>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</si>
  <si>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</si>
  <si>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</si>
  <si>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</si>
  <si>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</si>
  <si>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</si>
  <si>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</si>
  <si>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</si>
  <si>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</si>
  <si>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</si>
  <si>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</si>
  <si>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</si>
  <si>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</si>
  <si>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</si>
  <si>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</si>
  <si>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</si>
  <si>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</si>
  <si>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</si>
  <si>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</si>
  <si>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</si>
  <si>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</si>
  <si>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</si>
  <si>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</si>
  <si>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</si>
  <si>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</si>
  <si>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</si>
  <si>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</si>
  <si>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</si>
  <si>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</si>
  <si>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</si>
  <si>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</si>
  <si>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</si>
  <si>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</si>
  <si>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</si>
  <si>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</si>
  <si>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</si>
  <si>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</si>
  <si>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</si>
  <si>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</si>
  <si>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</si>
  <si>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</si>
  <si>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</si>
  <si>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</si>
  <si>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</si>
  <si>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</si>
  <si>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</si>
  <si>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</si>
  <si>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</si>
  <si>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</si>
  <si>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</si>
  <si>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</si>
  <si>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</si>
  <si>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</si>
  <si>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</si>
  <si>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</si>
  <si>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</si>
  <si>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</si>
  <si>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</si>
  <si>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</si>
  <si>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</si>
  <si>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</si>
  <si>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</si>
  <si>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</si>
  <si>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</si>
  <si>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</si>
  <si>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</si>
  <si>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</si>
  <si>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</si>
  <si>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</si>
  <si>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</si>
  <si>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</si>
  <si>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</si>
  <si>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</si>
  <si>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</si>
  <si>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</si>
  <si>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</si>
  <si>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</si>
  <si>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</si>
  <si>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</si>
  <si>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</si>
  <si>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</si>
  <si>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</si>
  <si>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</si>
  <si>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</si>
  <si>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</si>
  <si>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</si>
  <si>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</si>
  <si>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</si>
  <si>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</si>
  <si>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</si>
  <si>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</si>
  <si>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</si>
  <si>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</si>
  <si>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</si>
  <si>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</si>
  <si>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</si>
  <si>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</si>
  <si>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</si>
  <si>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</si>
  <si>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</si>
  <si>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</si>
  <si>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</si>
  <si>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</si>
  <si>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</si>
  <si>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</si>
  <si>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</si>
  <si>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</si>
  <si>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</si>
  <si>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</si>
  <si>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</si>
  <si>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</si>
  <si>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</si>
  <si>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</si>
  <si>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</si>
  <si>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</si>
  <si>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</si>
  <si>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</si>
  <si>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</si>
  <si>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</si>
  <si>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</si>
  <si>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</si>
  <si>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</si>
  <si>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</si>
  <si>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</si>
  <si>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</si>
  <si>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</si>
  <si>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</si>
  <si>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</si>
  <si>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</si>
  <si>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</si>
  <si>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</si>
  <si>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</si>
  <si>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</si>
  <si>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</si>
  <si>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</si>
  <si>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</si>
  <si>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</si>
  <si>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</si>
  <si>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</si>
  <si>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</si>
  <si>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</si>
  <si>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</si>
  <si>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</si>
  <si>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</si>
  <si>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</si>
  <si>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</si>
  <si>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</si>
  <si>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</si>
  <si>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</si>
  <si>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</si>
  <si>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</si>
  <si>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</si>
  <si>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</si>
  <si>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</si>
  <si>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</si>
  <si>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</si>
  <si>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</si>
  <si>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</si>
  <si>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</si>
  <si>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</si>
  <si>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</si>
  <si>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</si>
  <si>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</si>
  <si>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</si>
  <si>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</si>
  <si>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</si>
  <si>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</si>
  <si>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</si>
  <si>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</si>
  <si>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</si>
  <si>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</si>
  <si>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</si>
  <si>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</si>
  <si>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</si>
  <si>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</si>
  <si>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</si>
  <si>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</si>
  <si>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</si>
  <si>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</si>
  <si>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</si>
  <si>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</si>
  <si>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</si>
  <si>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</si>
  <si>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</si>
  <si>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</si>
  <si>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</si>
  <si>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</si>
  <si>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</si>
  <si>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</si>
  <si>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</si>
  <si>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</si>
  <si>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</si>
  <si>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</si>
  <si>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</si>
  <si>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</si>
  <si>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</si>
  <si>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</si>
  <si>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</si>
  <si>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</si>
  <si>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</si>
  <si>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</si>
  <si>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</si>
  <si>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</si>
  <si>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</si>
  <si>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</si>
  <si>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</si>
  <si>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</si>
  <si>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</si>
  <si>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</si>
  <si>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</si>
  <si>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</si>
  <si>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</si>
  <si>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</si>
  <si>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</si>
  <si>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</si>
  <si>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</si>
  <si>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</si>
  <si>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</si>
  <si>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</si>
  <si>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</si>
  <si>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</si>
  <si>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</si>
  <si>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</si>
  <si>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</si>
  <si>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</si>
  <si>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</si>
  <si>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</si>
  <si>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</si>
  <si>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</si>
  <si>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</si>
  <si>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</si>
  <si>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</si>
  <si>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</si>
  <si>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</si>
  <si>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</si>
  <si>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</si>
  <si>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</si>
  <si>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</si>
  <si>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</si>
  <si>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</si>
  <si>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</si>
  <si>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</si>
  <si>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</si>
  <si>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</si>
  <si>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</si>
  <si>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</si>
  <si>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</si>
  <si>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</si>
  <si>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</si>
  <si>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</si>
  <si>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</si>
  <si>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</si>
  <si>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</si>
  <si>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</si>
  <si>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</si>
  <si>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</si>
  <si>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</si>
  <si>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</si>
  <si>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</si>
  <si>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</si>
  <si>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</si>
  <si>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</si>
  <si>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</si>
  <si>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</si>
  <si>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</si>
  <si>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</si>
  <si>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</si>
  <si>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</si>
  <si>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</si>
  <si>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</si>
  <si>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</si>
  <si>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</si>
  <si>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</si>
  <si>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</si>
  <si>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</si>
  <si>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</si>
  <si>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</si>
  <si>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</si>
  <si>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</si>
  <si>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</si>
  <si>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</si>
  <si>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</si>
  <si>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</si>
  <si>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</si>
  <si>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</si>
  <si>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</si>
  <si>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</si>
  <si>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</si>
  <si>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</si>
  <si>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</si>
  <si>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</si>
  <si>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</si>
  <si>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</si>
  <si>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</si>
  <si>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</si>
  <si>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</si>
  <si>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</si>
  <si>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</si>
  <si>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</si>
  <si>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</si>
  <si>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</si>
  <si>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</si>
  <si>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</si>
  <si>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</si>
  <si>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</si>
  <si>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</si>
  <si>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</si>
  <si>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</si>
  <si>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</si>
  <si>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</si>
  <si>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</si>
  <si>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</si>
  <si>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</si>
  <si>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</si>
  <si>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</si>
  <si>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</si>
  <si>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</si>
  <si>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</si>
  <si>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</si>
  <si>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</si>
  <si>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</si>
  <si>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</si>
  <si>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</si>
  <si>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</si>
  <si>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</si>
  <si>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</si>
  <si>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</si>
  <si>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</si>
  <si>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</si>
  <si>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</si>
  <si>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</si>
  <si>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</si>
  <si>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</si>
  <si>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</si>
  <si>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</si>
  <si>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</si>
  <si>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</si>
  <si>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</si>
  <si>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</si>
  <si>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</si>
  <si>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</si>
  <si>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</si>
  <si>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</si>
  <si>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</si>
  <si>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</si>
  <si>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</si>
  <si>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</si>
  <si>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</si>
  <si>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</si>
  <si>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</si>
  <si>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</si>
  <si>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</si>
  <si>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</si>
  <si>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</si>
  <si>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</si>
  <si>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</si>
  <si>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</si>
  <si>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</si>
  <si>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</si>
  <si>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</si>
  <si>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</si>
  <si>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</si>
  <si>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</si>
  <si>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</si>
  <si>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</si>
  <si>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</si>
  <si>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</si>
  <si>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</si>
  <si>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</si>
  <si>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</si>
  <si>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</si>
  <si>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</si>
  <si>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</si>
  <si>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</si>
  <si>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</si>
  <si>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</si>
  <si>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</si>
  <si>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</si>
  <si>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</si>
  <si>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</si>
  <si>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</si>
  <si>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</si>
  <si>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</si>
  <si>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</si>
  <si>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</si>
  <si>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</si>
  <si>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</si>
  <si>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</si>
  <si>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</si>
  <si>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</si>
  <si>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</si>
  <si>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</si>
  <si>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</si>
  <si>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</si>
  <si>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</si>
  <si>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</si>
  <si>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</si>
  <si>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</si>
  <si>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</si>
  <si>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</si>
  <si>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</si>
  <si>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</si>
  <si>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</si>
  <si>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</si>
  <si>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</si>
  <si>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</si>
  <si>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</si>
  <si>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</si>
  <si>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</si>
  <si>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</si>
  <si>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</si>
  <si>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</si>
  <si>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</si>
  <si>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</si>
  <si>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</si>
  <si>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</si>
  <si>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</si>
  <si>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</si>
  <si>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</si>
  <si>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</si>
  <si>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</si>
  <si>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</si>
  <si>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</si>
  <si>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</si>
  <si>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</si>
  <si>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</si>
  <si>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</si>
  <si>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</si>
  <si>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</si>
  <si>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</si>
  <si>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</si>
  <si>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</si>
  <si>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</si>
  <si>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</si>
  <si>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</si>
  <si>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</si>
  <si>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</si>
  <si>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</si>
  <si>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</si>
  <si>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</si>
  <si>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</si>
  <si>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</si>
  <si>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</si>
  <si>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</si>
  <si>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</si>
  <si>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</si>
  <si>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</si>
  <si>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</si>
  <si>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</si>
  <si>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</si>
  <si>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</si>
  <si>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</si>
  <si>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</si>
  <si>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</si>
  <si>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</si>
  <si>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</si>
  <si>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</si>
  <si>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</si>
  <si>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</si>
  <si>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</si>
  <si>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</si>
  <si>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</si>
  <si>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</si>
  <si>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</si>
  <si>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</si>
  <si>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</si>
  <si>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</si>
  <si>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</si>
  <si>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</si>
  <si>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</si>
  <si>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</si>
  <si>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</si>
  <si>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</si>
  <si>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</si>
  <si>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</si>
  <si>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</si>
  <si>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</si>
  <si>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</si>
  <si>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</si>
  <si>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</si>
  <si>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</si>
  <si>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</si>
  <si>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</si>
  <si>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</si>
  <si>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</si>
  <si>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</si>
  <si>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</si>
  <si>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</si>
  <si>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</si>
  <si>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</si>
  <si>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</si>
  <si>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</si>
  <si>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</si>
  <si>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</si>
  <si>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</si>
  <si>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</si>
  <si>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</si>
  <si>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</si>
  <si>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</si>
  <si>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</si>
  <si>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</si>
  <si>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</si>
  <si>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</si>
  <si>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</si>
  <si>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</si>
  <si>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</si>
  <si>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</si>
  <si>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</si>
  <si>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</si>
  <si>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</si>
  <si>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</si>
  <si>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</si>
  <si>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</si>
  <si>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</si>
  <si>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</si>
  <si>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</si>
  <si>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</si>
  <si>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</si>
  <si>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</si>
  <si>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</si>
  <si>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</si>
  <si>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</si>
  <si>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</si>
  <si>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</si>
  <si>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</si>
  <si>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</si>
  <si>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</si>
  <si>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</si>
  <si>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</si>
  <si>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</si>
  <si>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</si>
  <si>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</si>
  <si>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</si>
  <si>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</si>
  <si>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</si>
  <si>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</si>
  <si>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</si>
  <si>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</si>
  <si>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</si>
  <si>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</si>
  <si>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</si>
  <si>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</si>
  <si>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</si>
  <si>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</si>
  <si>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</si>
  <si>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</si>
  <si>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</si>
  <si>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</si>
  <si>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</si>
  <si>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</si>
  <si>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</si>
  <si>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</si>
  <si>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</si>
  <si>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</si>
  <si>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</si>
  <si>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</si>
  <si>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</si>
  <si>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</si>
  <si>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</si>
  <si>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</si>
  <si>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</si>
  <si>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</si>
  <si>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</si>
  <si>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</si>
  <si>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</si>
  <si>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</si>
  <si>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</si>
  <si>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</si>
  <si>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</si>
  <si>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</si>
  <si>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</si>
  <si>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</si>
  <si>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</si>
  <si>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</si>
  <si>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</si>
  <si>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</si>
  <si>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</si>
  <si>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</si>
  <si>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</si>
  <si>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</si>
  <si>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</si>
  <si>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</si>
  <si>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</si>
  <si>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</si>
  <si>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</si>
  <si>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</si>
  <si>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</si>
  <si>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</si>
  <si>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</si>
  <si>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</si>
  <si>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</si>
  <si>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</si>
  <si>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</si>
  <si>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</si>
  <si>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</si>
  <si>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</si>
  <si>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</si>
  <si>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</si>
  <si>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</si>
  <si>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</si>
  <si>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</si>
  <si>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</si>
  <si>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</si>
  <si>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</si>
  <si>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</si>
  <si>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</si>
  <si>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</si>
  <si>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</si>
  <si>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</si>
  <si>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</si>
  <si>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</si>
  <si>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</si>
  <si>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</si>
  <si>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</si>
  <si>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</si>
  <si>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</si>
  <si>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</si>
  <si>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</si>
  <si>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</si>
  <si>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</si>
  <si>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</si>
  <si>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</si>
  <si>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</si>
  <si>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</si>
  <si>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</si>
  <si>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</si>
  <si>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</si>
  <si>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</si>
  <si>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</si>
  <si>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</si>
  <si>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</si>
  <si>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</si>
  <si>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</si>
  <si>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</si>
  <si>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</si>
  <si>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</si>
  <si>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</si>
  <si>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</si>
  <si>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</si>
  <si>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</si>
  <si>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</si>
  <si>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</si>
  <si>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</si>
  <si>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</si>
  <si>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</si>
  <si>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</si>
  <si>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</si>
  <si>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</si>
  <si>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</si>
  <si>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</si>
  <si>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</si>
  <si>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</si>
  <si>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</si>
  <si>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</si>
  <si>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</si>
  <si>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</si>
  <si>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</si>
  <si>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</si>
  <si>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</si>
  <si>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</si>
  <si>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</si>
  <si>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</si>
  <si>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</si>
  <si>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</si>
  <si>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</si>
  <si>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</si>
  <si>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</si>
  <si>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</si>
  <si>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</si>
  <si>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</si>
  <si>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</si>
  <si>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</si>
  <si>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</si>
  <si>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</si>
  <si>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</si>
  <si>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</si>
  <si>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</si>
  <si>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</si>
  <si>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</si>
  <si>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</si>
  <si>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</si>
  <si>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</si>
  <si>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</si>
  <si>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</si>
  <si>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</si>
  <si>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</si>
  <si>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</si>
  <si>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</si>
  <si>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</si>
  <si>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</si>
  <si>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</si>
  <si>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</si>
  <si>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</si>
  <si>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</si>
  <si>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</si>
  <si>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</si>
  <si>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</si>
  <si>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</si>
  <si>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</si>
  <si>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</si>
  <si>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</si>
  <si>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</si>
  <si>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</si>
  <si>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</si>
  <si>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</si>
  <si>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</si>
  <si>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</si>
  <si>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</si>
  <si>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</si>
  <si>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</si>
  <si>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</si>
  <si>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</si>
  <si>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</si>
  <si>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</si>
  <si>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</si>
  <si>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</si>
  <si>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</si>
  <si>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</si>
  <si>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</si>
  <si>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</si>
  <si>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</si>
  <si>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</si>
  <si>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</si>
  <si>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</si>
  <si>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</si>
  <si>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</si>
  <si>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</si>
  <si>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</si>
  <si>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</si>
  <si>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</si>
  <si>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</si>
  <si>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</si>
  <si>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</si>
  <si>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</si>
  <si>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</si>
  <si>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</si>
  <si>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</si>
  <si>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</si>
  <si>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</si>
  <si>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</si>
  <si>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</si>
  <si>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</si>
  <si>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</si>
  <si>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</si>
  <si>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</si>
  <si>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</si>
  <si>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</si>
  <si>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</si>
  <si>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</si>
  <si>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</si>
  <si>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</si>
  <si>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</si>
  <si>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</si>
  <si>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</si>
  <si>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</si>
  <si>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</si>
  <si>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</si>
  <si>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</si>
  <si>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</si>
  <si>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</si>
  <si>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</si>
  <si>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</si>
  <si>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</si>
  <si>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</si>
  <si>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</si>
  <si>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</si>
  <si>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</si>
  <si>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</si>
  <si>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</si>
  <si>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</si>
  <si>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</si>
  <si>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</si>
  <si>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</si>
  <si>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</si>
  <si>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</si>
  <si>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</si>
  <si>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</si>
  <si>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</si>
  <si>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</si>
  <si>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</si>
  <si>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</si>
  <si>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</si>
  <si>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</si>
  <si>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</si>
  <si>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</si>
  <si>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</si>
  <si>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</si>
  <si>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</si>
  <si>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</si>
  <si>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</si>
  <si>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</si>
  <si>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</si>
  <si>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</si>
  <si>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</si>
  <si>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</si>
  <si>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</si>
  <si>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</si>
  <si>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</si>
  <si>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</si>
  <si>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</si>
  <si>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</si>
  <si>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</si>
  <si>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</si>
  <si>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</si>
  <si>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</si>
  <si>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</si>
  <si>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</si>
  <si>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</si>
  <si>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</si>
  <si>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</si>
  <si>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</si>
  <si>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</si>
  <si>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</si>
  <si>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</si>
  <si>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</si>
  <si>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</si>
  <si>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</si>
  <si>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</si>
  <si>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</si>
  <si>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</si>
  <si>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</si>
  <si>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</si>
  <si>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</si>
  <si>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</si>
  <si>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</si>
  <si>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</si>
  <si>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</si>
  <si>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</si>
  <si>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</si>
  <si>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</si>
  <si>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</si>
  <si>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</si>
  <si>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</si>
  <si>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</si>
  <si>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</si>
  <si>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</si>
  <si>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</si>
  <si>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</si>
  <si>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</si>
  <si>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</si>
  <si>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</si>
  <si>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</si>
  <si>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</si>
  <si>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</si>
  <si>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</si>
  <si>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</si>
  <si>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</si>
  <si>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</si>
  <si>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</si>
  <si>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</si>
  <si>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</si>
  <si>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</si>
  <si>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</si>
  <si>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</si>
  <si>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</si>
  <si>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</si>
  <si>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</si>
  <si>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</si>
  <si>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</si>
  <si>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</si>
  <si>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</si>
  <si>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</si>
  <si>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</si>
  <si>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</si>
  <si>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</si>
  <si>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</si>
  <si>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</si>
  <si>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</si>
  <si>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</si>
  <si>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</si>
  <si>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</si>
  <si>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</si>
  <si>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</si>
  <si>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</si>
  <si>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</si>
  <si>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</si>
  <si>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</si>
  <si>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</si>
  <si>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</si>
  <si>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</si>
  <si>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</si>
  <si>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</si>
  <si>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</si>
  <si>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</si>
  <si>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</si>
  <si>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</si>
  <si>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</si>
  <si>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</si>
  <si>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</si>
  <si>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</si>
  <si>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</si>
  <si>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</si>
  <si>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</si>
  <si>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</si>
  <si>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</si>
  <si>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</si>
  <si>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</si>
  <si>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</si>
  <si>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</si>
  <si>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</si>
  <si>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</si>
  <si>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</si>
  <si>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</si>
  <si>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</si>
  <si>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</si>
  <si>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</si>
  <si>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</si>
  <si>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</si>
  <si>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</si>
  <si>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</si>
  <si>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</si>
  <si>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</si>
  <si>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</si>
  <si>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</si>
  <si>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</si>
  <si>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</si>
  <si>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</si>
  <si>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</si>
  <si>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</si>
  <si>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</si>
  <si>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</si>
  <si>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</si>
  <si>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</si>
  <si>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</si>
  <si>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</si>
  <si>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</si>
  <si>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</si>
  <si>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</si>
  <si>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</si>
  <si>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</si>
  <si>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</si>
  <si>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</si>
  <si>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</si>
  <si>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</si>
  <si>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</si>
  <si>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</si>
  <si>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</si>
  <si>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</si>
  <si>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</si>
  <si>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</si>
  <si>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</si>
  <si>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</si>
  <si>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</si>
  <si>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</si>
  <si>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</si>
  <si>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</si>
  <si>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</si>
  <si>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</si>
  <si>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</si>
  <si>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</si>
  <si>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</si>
  <si>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</si>
  <si>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</si>
  <si>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</si>
  <si>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</si>
  <si>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</si>
  <si>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</si>
  <si>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</si>
  <si>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</si>
  <si>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</si>
  <si>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</si>
  <si>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</si>
  <si>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</si>
  <si>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</si>
  <si>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</si>
  <si>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</si>
  <si>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</si>
  <si>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</si>
  <si>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</si>
  <si>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</si>
  <si>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</si>
  <si>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</si>
  <si>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</si>
  <si>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</si>
  <si>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</si>
  <si>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</si>
  <si>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</si>
  <si>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</si>
  <si>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</si>
  <si>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</si>
  <si>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</si>
  <si>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</si>
  <si>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</si>
  <si>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</si>
  <si>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</si>
  <si>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</si>
  <si>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</si>
  <si>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</si>
  <si>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</si>
  <si>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</si>
  <si>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</si>
  <si>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</si>
  <si>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</si>
  <si>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</si>
  <si>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</si>
  <si>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</si>
  <si>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</si>
  <si>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</si>
  <si>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</si>
  <si>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</si>
  <si>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</si>
  <si>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</si>
  <si>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</si>
  <si>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</si>
  <si>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</si>
  <si>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</si>
  <si>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</si>
  <si>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</si>
  <si>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</si>
  <si>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</si>
  <si>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</si>
  <si>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</si>
  <si>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</si>
  <si>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</si>
  <si>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</si>
  <si>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</si>
  <si>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</si>
  <si>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</si>
  <si>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</si>
  <si>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</si>
  <si>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</si>
  <si>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</si>
  <si>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</si>
  <si>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</si>
  <si>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</si>
  <si>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</si>
  <si>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</si>
  <si>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</si>
  <si>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</si>
  <si>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</si>
  <si>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</si>
  <si>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</si>
  <si>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</si>
  <si>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</si>
  <si>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</si>
  <si>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</si>
  <si>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</si>
  <si>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</si>
  <si>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</si>
  <si>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</si>
  <si>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</si>
  <si>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</si>
  <si>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</si>
  <si>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</si>
  <si>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</si>
  <si>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</si>
  <si>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</si>
  <si>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</si>
  <si>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</si>
  <si>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</si>
  <si>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</si>
  <si>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</si>
  <si>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</si>
  <si>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</si>
  <si>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</si>
  <si>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</si>
  <si>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</si>
  <si>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</si>
  <si>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</si>
  <si>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</si>
  <si>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</si>
  <si>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</si>
  <si>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</si>
  <si>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</si>
  <si>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</si>
  <si>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</si>
  <si>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</si>
  <si>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</si>
  <si>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</si>
  <si>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</si>
  <si>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</si>
  <si>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</si>
  <si>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</si>
  <si>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</si>
  <si>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</si>
  <si>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</si>
  <si>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</si>
  <si>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</si>
  <si>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</si>
  <si>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</si>
  <si>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</si>
  <si>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</si>
  <si>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</si>
  <si>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</si>
  <si>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</si>
  <si>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</si>
  <si>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</si>
  <si>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</si>
  <si>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</si>
  <si>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</si>
  <si>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</si>
  <si>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</si>
  <si>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</si>
  <si>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</si>
  <si>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</si>
  <si>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</si>
  <si>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</si>
  <si>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</si>
  <si>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</si>
  <si>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</si>
  <si>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</si>
  <si>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</si>
  <si>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</si>
  <si>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</si>
  <si>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</si>
  <si>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</si>
  <si>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</si>
  <si>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</si>
  <si>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</si>
  <si>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</si>
  <si>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</si>
  <si>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</si>
  <si>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</si>
  <si>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</si>
  <si>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</si>
  <si>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</si>
  <si>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</si>
  <si>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</si>
  <si>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</si>
  <si>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</si>
  <si>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</si>
  <si>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</si>
  <si>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</si>
  <si>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</si>
  <si>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</si>
  <si>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</si>
  <si>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</si>
  <si>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</si>
  <si>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</si>
  <si>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</si>
  <si>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</si>
  <si>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</si>
  <si>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</si>
  <si>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</si>
  <si>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</si>
  <si>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</si>
  <si>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</si>
  <si>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</si>
  <si>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</si>
  <si>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</si>
  <si>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</si>
  <si>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</si>
  <si>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</si>
  <si>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</si>
  <si>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</si>
  <si>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</si>
  <si>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</si>
  <si>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</si>
  <si>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</si>
  <si>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</si>
  <si>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</si>
  <si>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</si>
  <si>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</si>
  <si>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</si>
  <si>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</si>
  <si>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</si>
  <si>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</si>
  <si>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</si>
  <si>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</si>
  <si>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</si>
  <si>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</si>
  <si>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</si>
  <si>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</si>
  <si>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</si>
  <si>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</si>
  <si>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</si>
  <si>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</si>
  <si>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</si>
  <si>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</si>
  <si>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</si>
  <si>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</si>
  <si>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</si>
  <si>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</si>
  <si>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</si>
  <si>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</si>
  <si>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</si>
  <si>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</si>
  <si>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</si>
  <si>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</si>
  <si>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</si>
  <si>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</si>
  <si>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</si>
  <si>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</si>
  <si>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</si>
  <si>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</si>
  <si>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</si>
  <si>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</si>
  <si>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</si>
  <si>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</si>
  <si>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</si>
  <si>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</si>
  <si>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</si>
  <si>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</si>
  <si>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</si>
  <si>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</si>
  <si>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</si>
  <si>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</si>
  <si>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</si>
  <si>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</si>
  <si>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</si>
  <si>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</si>
  <si>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</si>
  <si>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</si>
  <si>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</si>
  <si>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</si>
  <si>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</si>
  <si>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</si>
  <si>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</si>
  <si>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</si>
  <si>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</si>
  <si>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</si>
  <si>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</si>
  <si>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</si>
  <si>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</si>
  <si>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</si>
  <si>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</si>
  <si>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</si>
  <si>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</si>
  <si>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</si>
  <si>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</si>
  <si>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</si>
  <si>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</si>
  <si>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</si>
  <si>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</si>
  <si>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</si>
  <si>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</si>
  <si>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</si>
  <si>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</si>
  <si>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</si>
  <si>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</si>
  <si>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</si>
  <si>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</si>
  <si>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</si>
  <si>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</si>
  <si>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</si>
  <si>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</si>
  <si>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</si>
  <si>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</si>
  <si>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</si>
  <si>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</si>
  <si>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</si>
  <si>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</si>
  <si>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</si>
  <si>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</si>
  <si>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</si>
  <si>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</si>
  <si>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</si>
  <si>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</si>
  <si>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</si>
  <si>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</si>
  <si>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</si>
  <si>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</si>
  <si>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</si>
  <si>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</si>
  <si>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</si>
  <si>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</si>
  <si>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</si>
  <si>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</si>
  <si>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</si>
  <si>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</si>
  <si>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</si>
  <si>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</si>
  <si>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</si>
  <si>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</si>
  <si>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</si>
  <si>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</si>
  <si>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</si>
  <si>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</si>
  <si>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</si>
  <si>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</si>
  <si>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</si>
  <si>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</si>
  <si>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</si>
  <si>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</si>
  <si>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</si>
  <si>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</si>
  <si>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</si>
  <si>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</si>
  <si>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</si>
  <si>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</si>
  <si>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</si>
  <si>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</si>
  <si>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</si>
  <si>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</si>
  <si>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</si>
  <si>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</si>
  <si>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</si>
  <si>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</si>
  <si>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</si>
  <si>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</si>
  <si>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</si>
  <si>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</si>
  <si>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</si>
  <si>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</si>
  <si>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</si>
  <si>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</si>
  <si>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</si>
  <si>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</si>
  <si>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</si>
  <si>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</si>
  <si>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</si>
  <si>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</si>
  <si>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</si>
  <si>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</si>
  <si>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</si>
  <si>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</si>
  <si>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</si>
  <si>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</si>
  <si>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</si>
  <si>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</si>
  <si>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</si>
  <si>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</si>
  <si>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</si>
  <si>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</si>
  <si>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</si>
  <si>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</si>
  <si>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</si>
  <si>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</si>
  <si>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</si>
  <si>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</si>
  <si>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</si>
  <si>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</si>
  <si>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</si>
  <si>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</si>
  <si>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</si>
  <si>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</si>
  <si>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</si>
  <si>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</si>
  <si>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</si>
  <si>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</si>
  <si>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</si>
  <si>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</si>
  <si>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</si>
  <si>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</si>
  <si>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</si>
  <si>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</si>
  <si>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</si>
  <si>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</si>
  <si>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</si>
  <si>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</si>
  <si>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</si>
  <si>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</si>
  <si>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</si>
  <si>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</si>
  <si>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</si>
  <si>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</si>
  <si>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</si>
  <si>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</si>
  <si>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</si>
  <si>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</si>
  <si>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</si>
  <si>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</si>
  <si>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</si>
  <si>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</si>
  <si>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</si>
  <si>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</si>
  <si>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</si>
  <si>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</si>
  <si>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</si>
  <si>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</si>
  <si>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</si>
  <si>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</si>
  <si>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</si>
  <si>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</si>
  <si>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</si>
  <si>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</si>
  <si>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</si>
  <si>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</si>
  <si>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</si>
  <si>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</si>
  <si>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</si>
  <si>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</si>
  <si>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</si>
  <si>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</si>
  <si>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</si>
  <si>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</si>
  <si>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</si>
  <si>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</si>
  <si>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</si>
  <si>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</si>
  <si>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</si>
  <si>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</si>
  <si>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</si>
  <si>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</si>
  <si>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</si>
  <si>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</si>
  <si>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</si>
  <si>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</si>
  <si>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</si>
  <si>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</si>
  <si>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</si>
  <si>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</si>
  <si>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</si>
  <si>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</si>
  <si>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</si>
  <si>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</si>
  <si>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</si>
  <si>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</si>
  <si>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</si>
  <si>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</si>
  <si>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</si>
  <si>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</si>
  <si>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</si>
  <si>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</si>
  <si>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</si>
  <si>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</si>
  <si>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</si>
  <si>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</si>
  <si>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</si>
  <si>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</si>
  <si>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</si>
  <si>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</si>
  <si>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</si>
  <si>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</si>
  <si>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</si>
  <si>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</si>
  <si>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</si>
  <si>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</si>
  <si>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</si>
  <si>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</si>
  <si>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</si>
  <si>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</si>
  <si>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</si>
  <si>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</si>
  <si>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</si>
  <si>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</si>
  <si>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</si>
  <si>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</si>
  <si>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</si>
  <si>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</si>
  <si>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</si>
  <si>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</si>
  <si>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</si>
  <si>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</si>
  <si>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</si>
  <si>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</si>
  <si>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</si>
  <si>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</si>
  <si>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</si>
  <si>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</si>
  <si>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</si>
  <si>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</si>
  <si>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</si>
  <si>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</si>
  <si>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</si>
  <si>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</si>
  <si>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</si>
  <si>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</si>
  <si>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</si>
  <si>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</si>
  <si>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</si>
  <si>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</si>
  <si>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</si>
  <si>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</si>
  <si>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</si>
  <si>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</si>
  <si>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</si>
  <si>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</si>
  <si>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</si>
  <si>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</si>
  <si>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</si>
  <si>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</si>
  <si>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</si>
  <si>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</si>
  <si>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</si>
  <si>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</si>
  <si>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</si>
  <si>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</si>
  <si>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</si>
  <si>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</si>
  <si>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</si>
  <si>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</si>
  <si>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</si>
  <si>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</si>
  <si>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</si>
  <si>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</si>
  <si>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</si>
  <si>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</si>
  <si>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</si>
  <si>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</si>
  <si>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</si>
  <si>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</si>
  <si>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</si>
  <si>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</si>
  <si>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</si>
  <si>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</si>
  <si>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</si>
  <si>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</si>
  <si>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</si>
  <si>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</si>
  <si>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</si>
  <si>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</si>
  <si>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</si>
  <si>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</si>
  <si>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</si>
  <si>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</si>
  <si>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</si>
  <si>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</si>
  <si>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</si>
  <si>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</si>
  <si>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</si>
  <si>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</si>
  <si>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</si>
  <si>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</si>
  <si>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</si>
  <si>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</si>
  <si>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</si>
  <si>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</si>
  <si>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</si>
  <si>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</si>
  <si>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</si>
  <si>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</si>
  <si>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</si>
  <si>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</si>
  <si>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</si>
  <si>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</si>
  <si>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</si>
  <si>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</si>
  <si>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</si>
  <si>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</si>
  <si>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</si>
  <si>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</si>
  <si>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</si>
  <si>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</si>
  <si>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</si>
  <si>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</si>
  <si>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</si>
  <si>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</si>
  <si>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</si>
  <si>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</si>
  <si>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</si>
  <si>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</si>
  <si>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</si>
  <si>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</si>
  <si>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</si>
  <si>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</si>
  <si>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</si>
  <si>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</si>
  <si>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</si>
  <si>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</si>
  <si>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</si>
  <si>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</si>
  <si>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</si>
  <si>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</si>
  <si>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</si>
  <si>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</si>
  <si>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</si>
  <si>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</si>
  <si>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</si>
  <si>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</si>
  <si>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</si>
  <si>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</si>
  <si>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</si>
  <si>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</si>
  <si>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</si>
  <si>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</si>
  <si>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</si>
  <si>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</si>
  <si>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</si>
  <si>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</si>
  <si>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</si>
  <si>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</si>
  <si>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</si>
  <si>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</si>
  <si>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</si>
  <si>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</si>
  <si>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</si>
  <si>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</si>
  <si>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</si>
  <si>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</si>
  <si>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</si>
  <si>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</si>
  <si>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</si>
  <si>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</si>
  <si>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</si>
  <si>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</si>
  <si>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</si>
  <si>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</si>
  <si>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</si>
  <si>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</si>
  <si>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</si>
  <si>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</si>
  <si>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</si>
  <si>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</si>
  <si>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</si>
  <si>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</si>
  <si>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</si>
  <si>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</si>
  <si>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</si>
  <si>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</si>
  <si>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</si>
  <si>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</si>
  <si>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</si>
  <si>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</si>
  <si>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</si>
  <si>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</si>
  <si>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</si>
  <si>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</si>
  <si>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</si>
  <si>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</si>
  <si>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</si>
  <si>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</si>
  <si>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</si>
  <si>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</si>
  <si>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</si>
  <si>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</si>
  <si>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</si>
  <si>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</si>
  <si>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</si>
  <si>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</si>
  <si>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</si>
  <si>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</si>
  <si>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</si>
  <si>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</si>
  <si>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</si>
  <si>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</si>
  <si>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</si>
  <si>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</si>
  <si>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</si>
  <si>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</si>
  <si>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</si>
  <si>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</si>
  <si>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</si>
  <si>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</si>
  <si>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</si>
  <si>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</si>
  <si>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</si>
  <si>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</si>
  <si>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</si>
  <si>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</si>
  <si>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</si>
  <si>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</si>
  <si>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</si>
  <si>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</si>
  <si>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</si>
  <si>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</si>
  <si>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</si>
  <si>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</si>
  <si>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</si>
  <si>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</si>
  <si>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</si>
  <si>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</si>
  <si>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</si>
  <si>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</si>
  <si>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</si>
  <si>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</si>
  <si>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</si>
  <si>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</si>
  <si>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</si>
  <si>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</si>
  <si>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</si>
  <si>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</si>
  <si>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</si>
  <si>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</si>
  <si>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</si>
  <si>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</si>
  <si>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</si>
  <si>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</si>
  <si>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</si>
  <si>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</si>
  <si>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</si>
  <si>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</si>
  <si>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</si>
  <si>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</si>
  <si>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</si>
  <si>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</si>
  <si>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</si>
  <si>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</si>
  <si>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</si>
  <si>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</si>
  <si>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</si>
  <si>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</si>
  <si>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</si>
  <si>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</si>
  <si>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</si>
  <si>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</si>
  <si>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</si>
  <si>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</si>
  <si>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</si>
  <si>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</si>
  <si>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</si>
  <si>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</si>
  <si>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</si>
  <si>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</si>
  <si>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</si>
  <si>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</si>
  <si>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</si>
  <si>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</si>
  <si>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</si>
  <si>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</si>
  <si>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</si>
  <si>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</si>
  <si>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</si>
  <si>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</si>
  <si>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</si>
  <si>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</si>
  <si>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</si>
  <si>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</si>
  <si>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</si>
  <si>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</si>
  <si>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</si>
  <si>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</si>
  <si>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</si>
  <si>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</si>
  <si>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</si>
  <si>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</si>
  <si>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</si>
  <si>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</si>
  <si>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</si>
  <si>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</si>
  <si>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</si>
  <si>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</si>
  <si>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</si>
  <si>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</si>
  <si>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</si>
  <si>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</si>
  <si>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</si>
  <si>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</si>
  <si>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</si>
  <si>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</si>
  <si>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</si>
  <si>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</si>
  <si>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</si>
  <si>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</si>
  <si>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</si>
  <si>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</si>
  <si>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</si>
  <si>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</si>
  <si>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</si>
  <si>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</si>
  <si>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</si>
  <si>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</si>
  <si>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</si>
  <si>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</si>
  <si>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</si>
  <si>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</si>
  <si>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</si>
  <si>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</si>
  <si>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</si>
  <si>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</si>
  <si>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</si>
  <si>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</si>
  <si>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</si>
  <si>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</si>
  <si>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</si>
  <si>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</si>
  <si>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</si>
  <si>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</si>
  <si>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</si>
  <si>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</si>
  <si>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</si>
  <si>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</si>
  <si>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</si>
  <si>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</si>
  <si>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</si>
  <si>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</si>
  <si>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</si>
  <si>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</si>
  <si>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</si>
  <si>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</si>
  <si>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</si>
  <si>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</si>
  <si>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</si>
  <si>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</si>
  <si>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</si>
  <si>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</si>
  <si>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</si>
  <si>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</si>
  <si>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</si>
  <si>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</si>
  <si>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</si>
  <si>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</si>
  <si>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</si>
  <si>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</si>
  <si>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</si>
  <si>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</si>
  <si>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</si>
  <si>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</si>
  <si>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</si>
  <si>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</si>
  <si>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</si>
  <si>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</si>
  <si>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</si>
  <si>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</si>
  <si>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</si>
  <si>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</si>
  <si>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</si>
  <si>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</si>
  <si>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</si>
  <si>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</si>
  <si>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</si>
  <si>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</si>
  <si>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</si>
  <si>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</si>
  <si>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</si>
  <si>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</si>
  <si>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</si>
  <si>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</si>
  <si>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</si>
  <si>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</si>
  <si>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</si>
  <si>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</si>
  <si>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</si>
  <si>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</si>
  <si>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</si>
  <si>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</si>
  <si>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</si>
  <si>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</si>
  <si>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</si>
  <si>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</si>
  <si>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</si>
  <si>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</si>
  <si>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</si>
  <si>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</si>
  <si>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</si>
  <si>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</si>
  <si>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</si>
  <si>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</si>
  <si>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</si>
  <si>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</si>
  <si>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</si>
  <si>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</si>
  <si>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</si>
  <si>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</si>
  <si>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</si>
  <si>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</si>
  <si>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</si>
  <si>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</si>
  <si>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</si>
  <si>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</si>
  <si>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</si>
  <si>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</si>
  <si>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</si>
  <si>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</si>
  <si>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</si>
  <si>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</si>
  <si>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</si>
  <si>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</si>
  <si>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</si>
  <si>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</si>
  <si>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</si>
  <si>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</si>
  <si>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</si>
  <si>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</si>
  <si>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</si>
  <si>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</si>
  <si>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</si>
  <si>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</si>
  <si>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</si>
  <si>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</si>
  <si>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</si>
  <si>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</si>
  <si>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</si>
  <si>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</si>
  <si>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</si>
  <si>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</si>
  <si>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</si>
  <si>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</si>
  <si>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</si>
  <si>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</si>
  <si>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</si>
  <si>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</si>
  <si>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</si>
  <si>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</si>
  <si>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</si>
  <si>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</si>
  <si>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</si>
  <si>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</si>
  <si>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</si>
  <si>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</si>
  <si>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</si>
  <si>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</si>
  <si>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</si>
  <si>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</si>
  <si>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</si>
  <si>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</si>
  <si>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</si>
  <si>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</si>
  <si>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</si>
  <si>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</si>
  <si>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</si>
  <si>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</si>
  <si>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</si>
  <si>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</si>
  <si>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</si>
  <si>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</si>
  <si>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</si>
  <si>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</si>
  <si>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</si>
  <si>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</si>
  <si>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</si>
  <si>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</si>
  <si>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</si>
  <si>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</si>
  <si>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</si>
  <si>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</si>
  <si>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</si>
  <si>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</si>
  <si>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</si>
  <si>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</si>
  <si>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</si>
  <si>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</si>
  <si>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</si>
  <si>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</si>
  <si>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</si>
  <si>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</si>
  <si>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</si>
  <si>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</si>
  <si>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</si>
  <si>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</si>
  <si>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</si>
  <si>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</si>
  <si>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</si>
  <si>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</si>
  <si>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</si>
  <si>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</si>
  <si>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</si>
  <si>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</si>
  <si>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</si>
  <si>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</si>
  <si>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</si>
  <si>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</si>
  <si>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</si>
  <si>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</si>
  <si>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</si>
  <si>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</si>
  <si>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</si>
  <si>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</si>
  <si>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</si>
  <si>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</si>
  <si>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</si>
  <si>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</si>
  <si>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</si>
  <si>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</si>
  <si>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</si>
  <si>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</si>
  <si>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</si>
  <si>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</si>
  <si>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</si>
  <si>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</si>
  <si>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</si>
  <si>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</si>
  <si>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</si>
  <si>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</si>
  <si>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</si>
  <si>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</si>
  <si>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</si>
  <si>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</si>
  <si>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</si>
  <si>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</si>
  <si>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</si>
  <si>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</si>
  <si>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</si>
  <si>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</si>
  <si>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</si>
  <si>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</si>
  <si>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</si>
  <si>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</si>
  <si>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</si>
  <si>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</si>
  <si>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</si>
  <si>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</si>
  <si>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</si>
  <si>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</si>
  <si>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</si>
  <si>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</si>
  <si>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</si>
  <si>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</si>
  <si>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</si>
  <si>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</si>
  <si>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</si>
  <si>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</si>
  <si>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</si>
  <si>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</si>
  <si>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</si>
  <si>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</si>
  <si>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</si>
  <si>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</si>
  <si>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</si>
  <si>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</si>
  <si>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</si>
  <si>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</si>
  <si>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</si>
  <si>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</si>
  <si>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</si>
  <si>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</si>
  <si>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</si>
  <si>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</si>
  <si>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</si>
  <si>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</si>
  <si>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</si>
  <si>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</si>
  <si>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</si>
  <si>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</si>
  <si>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</si>
  <si>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</si>
  <si>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</si>
  <si>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</si>
  <si>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</si>
  <si>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</si>
  <si>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</si>
  <si>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</si>
  <si>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</si>
  <si>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</si>
  <si>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</si>
  <si>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</si>
  <si>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</si>
  <si>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</si>
  <si>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</si>
  <si>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</si>
  <si>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</si>
  <si>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</si>
  <si>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</si>
  <si>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</si>
  <si>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</si>
  <si>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</si>
  <si>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</si>
  <si>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</si>
  <si>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</si>
  <si>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</si>
  <si>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</si>
  <si>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</si>
  <si>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</si>
  <si>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</si>
  <si>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</si>
  <si>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</si>
  <si>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</si>
  <si>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</si>
  <si>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</si>
  <si>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</si>
  <si>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</si>
  <si>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</si>
  <si>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</si>
  <si>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</si>
  <si>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</si>
  <si>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</si>
  <si>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</si>
  <si>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</si>
  <si>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</si>
  <si>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</si>
  <si>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</si>
  <si>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</si>
  <si>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</si>
  <si>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</si>
  <si>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</si>
  <si>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</si>
  <si>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</si>
  <si>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</si>
  <si>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</si>
  <si>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</si>
  <si>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</si>
  <si>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</si>
  <si>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</si>
  <si>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</si>
  <si>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</si>
  <si>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</si>
  <si>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</si>
  <si>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</si>
  <si>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</si>
  <si>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</si>
  <si>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</si>
  <si>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</si>
  <si>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</si>
  <si>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</si>
  <si>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</si>
  <si>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</si>
  <si>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</si>
  <si>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</si>
  <si>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</si>
  <si>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</si>
  <si>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</si>
  <si>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</si>
  <si>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</si>
  <si>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</si>
  <si>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</si>
  <si>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</si>
  <si>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</si>
  <si>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</si>
  <si>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</si>
  <si>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</si>
  <si>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</si>
  <si>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</si>
  <si>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</si>
  <si>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</si>
  <si>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</si>
  <si>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</si>
  <si>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</si>
  <si>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</si>
  <si>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</si>
  <si>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</si>
  <si>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</si>
  <si>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</si>
  <si>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</si>
  <si>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</si>
  <si>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</si>
  <si>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</si>
  <si>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</si>
  <si>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</si>
  <si>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</si>
  <si>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</si>
  <si>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</si>
  <si>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</si>
  <si>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</si>
  <si>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</si>
  <si>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</si>
  <si>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</si>
  <si>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</si>
  <si>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</si>
  <si>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</si>
  <si>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</si>
  <si>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</si>
  <si>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</si>
  <si>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</si>
  <si>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</si>
  <si>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</si>
  <si>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</si>
  <si>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</si>
  <si>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</si>
  <si>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</si>
  <si>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</si>
  <si>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</si>
  <si>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</si>
  <si>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</si>
  <si>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</si>
  <si>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</si>
  <si>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</si>
  <si>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</si>
  <si>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</si>
  <si>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</si>
  <si>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</si>
  <si>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</si>
  <si>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</si>
  <si>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</si>
  <si>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</si>
  <si>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</si>
  <si>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</si>
  <si>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</si>
  <si>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</si>
  <si>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</si>
  <si>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</si>
  <si>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</si>
  <si>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</si>
  <si>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</si>
  <si>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</si>
  <si>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</si>
  <si>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</si>
  <si>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</si>
  <si>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</si>
  <si>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</si>
  <si>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</si>
  <si>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</si>
  <si>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</si>
  <si>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</si>
  <si>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</si>
  <si>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</si>
  <si>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</si>
  <si>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</si>
  <si>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</si>
  <si>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</si>
  <si>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</si>
  <si>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</si>
  <si>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</si>
  <si>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</si>
  <si>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</si>
  <si>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</si>
  <si>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</si>
  <si>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</si>
  <si>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</si>
  <si>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</si>
  <si>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</si>
  <si>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</si>
  <si>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</si>
  <si>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</si>
  <si>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</si>
  <si>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</si>
  <si>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</si>
  <si>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</si>
  <si>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</si>
  <si>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</si>
  <si>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</si>
  <si>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</si>
  <si>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</si>
  <si>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</si>
  <si>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</si>
  <si>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</si>
  <si>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</si>
  <si>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</si>
  <si>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</si>
  <si>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</si>
  <si>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</si>
  <si>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</si>
  <si>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</si>
  <si>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</si>
  <si>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</si>
  <si>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</si>
  <si>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</si>
  <si>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</si>
  <si>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</si>
  <si>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</si>
  <si>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</si>
  <si>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</si>
  <si>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</si>
  <si>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</si>
  <si>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</si>
  <si>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</si>
  <si>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</si>
  <si>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</si>
  <si>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</si>
  <si>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</si>
  <si>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</si>
  <si>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</si>
  <si>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</si>
  <si>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</si>
  <si>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</si>
  <si>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</si>
  <si>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</si>
  <si>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</si>
  <si>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</si>
  <si>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</si>
  <si>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</si>
  <si>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</si>
  <si>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</si>
  <si>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</si>
  <si>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</si>
  <si>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</si>
  <si>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</si>
  <si>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</si>
  <si>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</si>
  <si>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</si>
  <si>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</si>
  <si>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</si>
  <si>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</si>
  <si>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</si>
  <si>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</si>
  <si>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</si>
  <si>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</si>
  <si>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</si>
  <si>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</si>
  <si>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</si>
  <si>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</si>
  <si>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</si>
  <si>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</si>
  <si>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</si>
  <si>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</si>
  <si>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</si>
  <si>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</si>
  <si>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</si>
  <si>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</si>
  <si>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</si>
  <si>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</si>
  <si>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</si>
  <si>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</si>
  <si>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</si>
  <si>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</si>
  <si>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</si>
  <si>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</si>
  <si>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</si>
  <si>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</si>
  <si>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</si>
  <si>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</si>
  <si>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</si>
  <si>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</si>
  <si>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</si>
  <si>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</si>
  <si>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</si>
  <si>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</si>
  <si>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</si>
  <si>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</si>
  <si>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</si>
  <si>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</si>
  <si>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</si>
  <si>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</si>
  <si>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</si>
  <si>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</si>
  <si>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</si>
  <si>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</si>
  <si>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</si>
  <si>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</si>
  <si>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</si>
  <si>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</si>
  <si>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</si>
  <si>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</si>
  <si>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</si>
  <si>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</si>
  <si>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</si>
  <si>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</si>
  <si>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</si>
  <si>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</si>
  <si>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</si>
  <si>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</si>
  <si>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</si>
  <si>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</si>
  <si>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</si>
  <si>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</si>
  <si>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</si>
  <si>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</si>
  <si>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</si>
  <si>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</si>
  <si>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</si>
  <si>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</si>
  <si>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</si>
  <si>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</si>
  <si>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</si>
  <si>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</si>
  <si>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</si>
  <si>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</si>
  <si>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</si>
  <si>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</si>
  <si>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</si>
  <si>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</si>
  <si>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</si>
  <si>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</si>
  <si>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</si>
  <si>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</si>
  <si>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</si>
  <si>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</si>
  <si>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</si>
  <si>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</si>
  <si>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</si>
  <si>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</si>
  <si>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</si>
  <si>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</si>
  <si>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</si>
  <si>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</si>
  <si>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</si>
  <si>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</si>
  <si>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</si>
  <si>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</si>
  <si>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</si>
  <si>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</si>
  <si>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</si>
  <si>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</si>
  <si>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</si>
  <si>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</si>
  <si>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</si>
  <si>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</si>
  <si>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</si>
  <si>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</si>
  <si>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</si>
  <si>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</si>
  <si>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</si>
  <si>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</si>
  <si>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</si>
  <si>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</si>
  <si>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</si>
  <si>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</si>
  <si>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</si>
  <si>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</si>
  <si>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</si>
  <si>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</si>
  <si>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</si>
  <si>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</si>
  <si>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</si>
  <si>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</si>
  <si>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</si>
  <si>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</si>
  <si>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</si>
  <si>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</si>
  <si>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</si>
  <si>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</si>
  <si>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</si>
  <si>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</si>
  <si>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</si>
  <si>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</si>
  <si>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</si>
  <si>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</si>
  <si>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</si>
  <si>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</si>
  <si>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</si>
  <si>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</si>
  <si>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</si>
  <si>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</si>
  <si>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</si>
  <si>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</si>
  <si>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</si>
  <si>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</si>
  <si>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</si>
  <si>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</si>
  <si>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</si>
  <si>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</si>
  <si>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</si>
  <si>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</si>
  <si>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</si>
  <si>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</si>
  <si>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</si>
  <si>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</si>
  <si>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</si>
  <si>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</si>
  <si>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</si>
  <si>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</si>
  <si>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</si>
  <si>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</si>
  <si>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</si>
  <si>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</si>
  <si>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</si>
  <si>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</si>
  <si>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</si>
  <si>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</si>
  <si>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</si>
  <si>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</si>
  <si>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</si>
  <si>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</si>
  <si>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</si>
  <si>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</si>
  <si>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</si>
  <si>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</si>
  <si>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</si>
  <si>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</si>
  <si>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</si>
  <si>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</si>
  <si>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</si>
  <si>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</si>
  <si>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</si>
  <si>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</si>
  <si>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</si>
  <si>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</si>
  <si>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</si>
  <si>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</si>
  <si>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</si>
  <si>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</si>
  <si>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</si>
  <si>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</si>
  <si>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</si>
  <si>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</si>
  <si>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</si>
  <si>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</si>
  <si>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</si>
  <si>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</si>
  <si>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</si>
  <si>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</si>
  <si>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</si>
  <si>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</si>
  <si>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</si>
  <si>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</si>
  <si>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</si>
  <si>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</si>
  <si>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</si>
  <si>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</si>
  <si>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</si>
  <si>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</si>
  <si>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</si>
  <si>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</si>
  <si>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</si>
  <si>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</si>
  <si>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</si>
  <si>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</si>
  <si>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</si>
  <si>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</si>
  <si>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</si>
  <si>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</si>
  <si>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</si>
  <si>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</si>
  <si>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</si>
  <si>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</si>
  <si>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</si>
  <si>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</si>
  <si>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</si>
  <si>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</si>
  <si>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</si>
  <si>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</si>
  <si>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</si>
  <si>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</si>
  <si>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</si>
  <si>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</si>
  <si>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</si>
  <si>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</si>
  <si>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</si>
  <si>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</si>
  <si>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</si>
  <si>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</si>
  <si>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</si>
  <si>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</si>
  <si>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</si>
  <si>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</si>
  <si>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</si>
  <si>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</si>
  <si>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</si>
  <si>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</si>
  <si>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</si>
  <si>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</si>
  <si>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</si>
  <si>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</si>
  <si>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</si>
  <si>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</si>
  <si>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</si>
  <si>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</si>
  <si>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</si>
  <si>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</si>
  <si>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</si>
  <si>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</si>
  <si>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</si>
  <si>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</si>
  <si>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</si>
  <si>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</si>
  <si>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</si>
  <si>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</si>
  <si>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</si>
  <si>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</si>
  <si>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</si>
  <si>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</si>
  <si>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</si>
  <si>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</si>
  <si>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</si>
  <si>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</si>
  <si>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</si>
  <si>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</si>
  <si>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</si>
  <si>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</si>
  <si>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</si>
  <si>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</si>
  <si>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</si>
  <si>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</si>
  <si>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</si>
  <si>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</si>
  <si>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</si>
  <si>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</si>
  <si>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</si>
  <si>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</si>
  <si>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</si>
  <si>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</si>
  <si>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</si>
  <si>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</si>
  <si>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</si>
  <si>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</si>
  <si>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</si>
  <si>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</si>
  <si>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</si>
  <si>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</si>
  <si>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</si>
  <si>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</si>
  <si>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</si>
  <si>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</si>
  <si>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</si>
  <si>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</si>
  <si>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</si>
  <si>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</si>
  <si>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</si>
  <si>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</si>
  <si>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</si>
  <si>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</si>
  <si>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</si>
  <si>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</si>
  <si>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</si>
  <si>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</si>
  <si>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</si>
  <si>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</si>
  <si>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</si>
  <si>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</si>
  <si>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</si>
  <si>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</si>
  <si>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</si>
  <si>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</si>
  <si>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</si>
  <si>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</si>
  <si>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</si>
  <si>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</si>
  <si>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</si>
  <si>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</si>
  <si>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</si>
  <si>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</si>
  <si>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</si>
  <si>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</si>
  <si>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</si>
  <si>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</si>
  <si>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</si>
  <si>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</si>
  <si>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</si>
  <si>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</si>
  <si>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</si>
  <si>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</si>
  <si>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</si>
  <si>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</si>
  <si>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</si>
  <si>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</si>
  <si>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</si>
  <si>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</si>
  <si>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</si>
  <si>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</si>
  <si>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</si>
  <si>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</si>
  <si>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</si>
  <si>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</si>
  <si>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</si>
  <si>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</si>
  <si>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</si>
  <si>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</si>
  <si>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</si>
  <si>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</si>
  <si>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</si>
  <si>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</si>
  <si>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</si>
  <si>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</si>
  <si>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</si>
  <si>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</si>
  <si>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</si>
  <si>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</si>
  <si>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</si>
  <si>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</si>
  <si>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</si>
  <si>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</si>
  <si>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</si>
  <si>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</si>
  <si>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</si>
  <si>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</si>
  <si>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</si>
  <si>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</si>
  <si>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</si>
  <si>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</si>
  <si>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</si>
  <si>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</si>
  <si>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</si>
  <si>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</si>
  <si>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</si>
  <si>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</si>
  <si>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</si>
  <si>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</si>
  <si>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</si>
  <si>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</si>
  <si>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</si>
  <si>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</si>
  <si>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</si>
  <si>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</si>
  <si>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</si>
  <si>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</si>
  <si>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</si>
  <si>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</si>
  <si>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</si>
  <si>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</si>
  <si>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</si>
  <si>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</si>
  <si>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</si>
  <si>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</si>
  <si>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</si>
  <si>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</si>
  <si>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</si>
  <si>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</si>
  <si>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</si>
  <si>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</si>
  <si>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</si>
  <si>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</si>
  <si>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</si>
  <si>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</si>
  <si>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</si>
  <si>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</si>
  <si>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</si>
  <si>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</si>
  <si>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</si>
  <si>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</si>
  <si>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</si>
  <si>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</si>
  <si>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</si>
  <si>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</si>
  <si>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</si>
  <si>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</si>
  <si>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</si>
  <si>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</si>
  <si>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</si>
  <si>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</si>
  <si>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</si>
  <si>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</si>
  <si>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</si>
  <si>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</si>
  <si>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</si>
  <si>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</si>
  <si>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</si>
  <si>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</si>
  <si>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</si>
  <si>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</si>
  <si>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</si>
  <si>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</si>
  <si>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</si>
  <si>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</si>
  <si>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</si>
  <si>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</si>
  <si>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</si>
  <si>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</si>
  <si>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</si>
  <si>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</si>
  <si>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</si>
  <si>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</si>
  <si>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</si>
  <si>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</si>
  <si>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</si>
  <si>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</si>
  <si>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</si>
  <si>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</si>
  <si>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</si>
  <si>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</si>
  <si>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</si>
  <si>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</si>
  <si>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</si>
  <si>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</si>
  <si>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</si>
  <si>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</si>
  <si>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</si>
  <si>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</si>
  <si>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</si>
  <si>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</si>
  <si>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</si>
  <si>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</si>
  <si>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</si>
  <si>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</si>
  <si>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</si>
  <si>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</si>
  <si>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</si>
  <si>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</si>
  <si>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</si>
  <si>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</si>
  <si>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</si>
  <si>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</si>
  <si>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</si>
  <si>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</si>
  <si>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</si>
  <si>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</si>
  <si>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</si>
  <si>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</si>
  <si>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</si>
  <si>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</si>
  <si>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</si>
  <si>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</si>
  <si>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</si>
  <si>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</si>
  <si>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</si>
  <si>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</si>
  <si>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</si>
  <si>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</si>
  <si>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</si>
  <si>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</si>
  <si>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</si>
  <si>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</si>
  <si>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</si>
  <si>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</si>
  <si>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</si>
  <si>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</si>
  <si>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</si>
  <si>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</si>
  <si>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</si>
  <si>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</si>
  <si>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</si>
  <si>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</si>
  <si>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</si>
  <si>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</si>
  <si>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</si>
  <si>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</si>
  <si>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</si>
  <si>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</si>
  <si>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</si>
  <si>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</si>
  <si>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</si>
  <si>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</si>
  <si>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</si>
  <si>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</si>
  <si>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</si>
  <si>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</si>
  <si>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</si>
  <si>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</si>
  <si>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</si>
  <si>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</si>
  <si>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</si>
  <si>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</si>
  <si>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</si>
  <si>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</si>
  <si>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</si>
  <si>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</si>
  <si>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</si>
  <si>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</si>
  <si>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</si>
  <si>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</si>
  <si>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</si>
  <si>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</si>
  <si>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</si>
  <si>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</si>
  <si>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</si>
  <si>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</si>
  <si>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</si>
  <si>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</si>
  <si>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</si>
  <si>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</si>
  <si>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</si>
  <si>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</si>
  <si>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</si>
  <si>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</si>
  <si>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</si>
  <si>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</si>
  <si>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</si>
  <si>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</si>
  <si>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</si>
  <si>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</si>
  <si>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</si>
  <si>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</si>
  <si>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</si>
  <si>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</si>
  <si>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</si>
  <si>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</si>
  <si>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</si>
  <si>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</si>
  <si>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</si>
  <si>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</si>
  <si>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</si>
  <si>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</si>
  <si>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</si>
  <si>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</si>
  <si>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</si>
  <si>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</si>
  <si>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</si>
  <si>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</si>
  <si>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</si>
  <si>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</si>
  <si>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</si>
  <si>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</si>
  <si>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</si>
  <si>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</si>
  <si>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</si>
  <si>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</si>
  <si>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</si>
  <si>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</si>
  <si>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</si>
  <si>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</si>
  <si>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</si>
  <si>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</si>
  <si>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</si>
  <si>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</si>
  <si>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</si>
  <si>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</si>
  <si>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</si>
  <si>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</si>
  <si>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</si>
  <si>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</si>
  <si>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</si>
  <si>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</si>
  <si>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</si>
  <si>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</si>
  <si>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</si>
  <si>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</si>
  <si>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</si>
  <si>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</si>
  <si>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</si>
  <si>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</si>
  <si>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</si>
  <si>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</si>
  <si>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</si>
  <si>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</si>
  <si>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</si>
  <si>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</si>
  <si>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</si>
  <si>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</si>
  <si>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</si>
  <si>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</si>
  <si>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</si>
  <si>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</si>
  <si>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</si>
  <si>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</si>
  <si>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</si>
  <si>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</si>
  <si>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</si>
  <si>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</si>
  <si>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</si>
  <si>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</si>
  <si>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</si>
  <si>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</si>
  <si>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</si>
  <si>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</si>
  <si>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</si>
  <si>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</si>
  <si>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</si>
  <si>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</si>
  <si>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</si>
  <si>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</si>
  <si>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</si>
  <si>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</si>
  <si>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</si>
  <si>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</si>
  <si>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</si>
  <si>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</si>
  <si>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</si>
  <si>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</si>
  <si>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</si>
  <si>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</si>
  <si>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</si>
  <si>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</si>
  <si>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</si>
  <si>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</si>
  <si>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</si>
  <si>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</si>
  <si>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</si>
  <si>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</si>
  <si>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</si>
  <si>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</si>
  <si>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</si>
  <si>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</si>
  <si>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</si>
  <si>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</si>
  <si>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</si>
  <si>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</si>
  <si>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</si>
  <si>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</si>
  <si>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</si>
  <si>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</si>
  <si>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</si>
  <si>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</si>
  <si>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</si>
  <si>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</si>
  <si>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</si>
  <si>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</si>
  <si>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</si>
  <si>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</si>
  <si>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</si>
  <si>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</si>
  <si>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</si>
  <si>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</si>
  <si>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</si>
  <si>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</si>
  <si>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</si>
  <si>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</si>
  <si>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</si>
  <si>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</si>
  <si>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</si>
  <si>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</si>
  <si>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</si>
  <si>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</si>
  <si>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</si>
  <si>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</si>
  <si>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</si>
  <si>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</si>
  <si>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</si>
  <si>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</si>
  <si>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</si>
  <si>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</si>
  <si>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</si>
  <si>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</si>
  <si>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</si>
  <si>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</si>
  <si>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</si>
  <si>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</si>
  <si>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</si>
  <si>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</si>
  <si>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</si>
  <si>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</si>
  <si>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</si>
  <si>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</si>
  <si>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</si>
  <si>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</si>
  <si>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</si>
  <si>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</si>
  <si>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</si>
  <si>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</si>
  <si>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</si>
  <si>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</si>
  <si>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</si>
  <si>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</si>
  <si>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</si>
  <si>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</si>
  <si>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</si>
  <si>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</si>
  <si>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</si>
  <si>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</si>
  <si>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</si>
  <si>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</si>
  <si>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</si>
  <si>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</si>
  <si>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</si>
  <si>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</si>
  <si>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</si>
  <si>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</si>
  <si>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</si>
  <si>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</si>
  <si>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</si>
  <si>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</si>
  <si>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</si>
  <si>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</si>
  <si>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</si>
  <si>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</si>
  <si>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</si>
  <si>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</si>
  <si>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</si>
  <si>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</si>
  <si>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</si>
  <si>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</si>
  <si>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</si>
  <si>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</si>
  <si>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</si>
  <si>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</si>
  <si>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</si>
  <si>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</si>
  <si>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</si>
  <si>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</si>
  <si>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</si>
  <si>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</si>
  <si>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</si>
  <si>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</si>
  <si>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</si>
  <si>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</si>
  <si>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</si>
  <si>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</si>
  <si>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</si>
  <si>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</si>
  <si>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</si>
  <si>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</si>
  <si>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</si>
  <si>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</si>
  <si>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</si>
  <si>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</si>
  <si>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</si>
  <si>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</si>
  <si>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</si>
  <si>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</si>
  <si>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</si>
  <si>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</si>
  <si>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</si>
  <si>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</si>
  <si>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</si>
  <si>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</si>
  <si>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</si>
  <si>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</si>
  <si>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</si>
  <si>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</si>
  <si>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</si>
  <si>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</si>
  <si>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</si>
  <si>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</si>
  <si>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</si>
  <si>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</si>
  <si>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</si>
  <si>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</si>
  <si>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</si>
  <si>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</si>
  <si>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</si>
  <si>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</si>
  <si>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</si>
  <si>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</si>
  <si>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</si>
  <si>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</si>
  <si>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</si>
  <si>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</si>
  <si>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</si>
  <si>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</si>
  <si>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</si>
  <si>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</si>
  <si>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</si>
  <si>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</si>
  <si>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</si>
  <si>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</si>
  <si>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</si>
  <si>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</si>
  <si>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</si>
  <si>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</si>
  <si>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</si>
  <si>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</si>
  <si>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</si>
  <si>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</si>
  <si>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</si>
  <si>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</si>
  <si>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</si>
  <si>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</si>
  <si>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</si>
  <si>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</si>
  <si>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</si>
  <si>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</si>
  <si>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</si>
  <si>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</si>
  <si>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</si>
  <si>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</si>
  <si>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</si>
  <si>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</si>
  <si>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</si>
  <si>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</si>
  <si>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</si>
  <si>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</si>
  <si>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</si>
  <si>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</si>
  <si>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</si>
  <si>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</si>
  <si>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</si>
  <si>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</si>
  <si>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</si>
  <si>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</si>
  <si>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</si>
  <si>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</si>
  <si>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</si>
  <si>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</si>
  <si>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</si>
  <si>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</si>
  <si>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</si>
  <si>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</si>
  <si>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</si>
  <si>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</si>
  <si>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</si>
  <si>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</si>
  <si>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</si>
  <si>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</si>
  <si>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</si>
  <si>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</si>
  <si>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</si>
  <si>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</si>
  <si>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</si>
  <si>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</si>
  <si>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</si>
  <si>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</si>
  <si>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</si>
  <si>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</si>
  <si>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</si>
  <si>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</si>
  <si>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</si>
  <si>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</si>
  <si>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</si>
  <si>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</si>
  <si>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</si>
  <si>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</si>
  <si>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</si>
  <si>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</si>
  <si>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</si>
  <si>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</si>
  <si>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</si>
  <si>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</si>
  <si>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</si>
  <si>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</si>
  <si>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</si>
  <si>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</si>
  <si>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</si>
  <si>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</si>
  <si>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</si>
  <si>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</si>
  <si>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</si>
  <si>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</si>
  <si>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</si>
  <si>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</si>
  <si>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</si>
  <si>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</si>
  <si>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</si>
  <si>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</si>
  <si>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</si>
  <si>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</si>
  <si>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</si>
  <si>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</si>
  <si>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</si>
  <si>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</si>
  <si>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</si>
  <si>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</si>
  <si>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</si>
  <si>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</si>
  <si>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</si>
  <si>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</si>
  <si>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</si>
  <si>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</si>
  <si>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</si>
  <si>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</si>
  <si>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</si>
  <si>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</si>
  <si>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</si>
  <si>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</si>
  <si>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</si>
  <si>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</si>
  <si>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</si>
  <si>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</si>
  <si>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</si>
  <si>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</si>
  <si>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</si>
  <si>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</si>
  <si>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</si>
  <si>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</si>
  <si>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</si>
  <si>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</si>
  <si>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</si>
  <si>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</si>
  <si>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</si>
  <si>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</si>
  <si>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</si>
  <si>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</si>
  <si>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</si>
  <si>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</si>
  <si>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</si>
  <si>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</si>
  <si>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</si>
  <si>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</si>
  <si>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</si>
  <si>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</si>
  <si>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</si>
  <si>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</si>
  <si>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</si>
  <si>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</si>
  <si>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</si>
  <si>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</si>
  <si>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</si>
  <si>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</si>
  <si>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</si>
  <si>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</si>
  <si>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</si>
  <si>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</si>
  <si>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</si>
  <si>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</si>
  <si>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</si>
  <si>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</si>
  <si>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</si>
  <si>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</si>
  <si>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</si>
  <si>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</si>
  <si>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</si>
  <si>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</si>
  <si>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</si>
  <si>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</si>
  <si>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</si>
  <si>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</si>
  <si>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</si>
  <si>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</si>
  <si>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</si>
  <si>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</si>
  <si>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</si>
  <si>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</si>
  <si>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</si>
  <si>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</si>
  <si>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</si>
  <si>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</si>
  <si>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</si>
  <si>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</si>
  <si>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</si>
  <si>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</si>
  <si>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</si>
  <si>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</si>
  <si>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</si>
  <si>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</si>
  <si>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</si>
  <si>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</si>
  <si>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</si>
  <si>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</si>
  <si>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</si>
  <si>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</si>
  <si>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</si>
  <si>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</si>
  <si>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</si>
  <si>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</si>
  <si>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</si>
  <si>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</si>
  <si>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</si>
  <si>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</si>
  <si>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</si>
  <si>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</si>
  <si>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</si>
  <si>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</si>
  <si>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</si>
  <si>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</si>
  <si>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</si>
  <si>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</si>
  <si>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</si>
  <si>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</si>
  <si>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</si>
  <si>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</si>
  <si>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</si>
  <si>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</si>
  <si>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</si>
  <si>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</si>
  <si>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</si>
  <si>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</si>
  <si>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</si>
  <si>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</si>
  <si>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</si>
  <si>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</si>
  <si>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</si>
  <si>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</si>
  <si>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</si>
  <si>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</si>
  <si>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</si>
  <si>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</si>
  <si>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</si>
  <si>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</si>
  <si>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</si>
  <si>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</si>
  <si>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</si>
  <si>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</si>
  <si>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</si>
  <si>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</si>
  <si>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</si>
  <si>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</si>
  <si>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</si>
  <si>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</si>
  <si>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</si>
  <si>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</si>
  <si>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</si>
  <si>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</si>
  <si>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</si>
  <si>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</si>
  <si>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</si>
  <si>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</si>
  <si>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</si>
  <si>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</si>
  <si>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</si>
  <si>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</si>
  <si>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</si>
  <si>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</si>
  <si>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</si>
  <si>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</si>
  <si>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</si>
  <si>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</si>
  <si>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</si>
  <si>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</si>
  <si>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</si>
  <si>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</si>
  <si>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</si>
  <si>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</si>
  <si>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</si>
  <si>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</si>
  <si>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</si>
  <si>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</si>
  <si>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</si>
  <si>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</si>
  <si>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</si>
  <si>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</si>
  <si>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</si>
  <si>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</si>
  <si>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</si>
  <si>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</si>
  <si>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</si>
  <si>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</si>
  <si>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</si>
  <si>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</si>
  <si>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</si>
  <si>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</si>
  <si>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</si>
  <si>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</si>
  <si>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</si>
  <si>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</si>
  <si>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</si>
  <si>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</si>
  <si>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</si>
  <si>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</si>
  <si>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</si>
  <si>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</si>
  <si>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</si>
  <si>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</si>
  <si>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</si>
  <si>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</si>
  <si>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</si>
  <si>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</si>
  <si>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</si>
  <si>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</si>
  <si>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</si>
  <si>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</si>
  <si>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</si>
  <si>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</si>
  <si>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</si>
  <si>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</si>
  <si>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</si>
  <si>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</si>
  <si>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</si>
  <si>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</si>
  <si>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</si>
  <si>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</si>
  <si>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</si>
  <si>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</si>
  <si>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</si>
  <si>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</si>
  <si>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</si>
  <si>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</si>
  <si>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</si>
  <si>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</si>
  <si>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</si>
  <si>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</si>
  <si>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</si>
  <si>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</si>
  <si>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</si>
  <si>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</si>
  <si>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</si>
  <si>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</si>
  <si>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</si>
  <si>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</si>
  <si>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</si>
  <si>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</si>
  <si>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</si>
  <si>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</si>
  <si>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</si>
  <si>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</si>
  <si>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</si>
  <si>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</si>
  <si>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</si>
  <si>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</si>
  <si>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</si>
  <si>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</si>
  <si>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</si>
  <si>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</si>
  <si>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</si>
  <si>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</si>
  <si>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</si>
  <si>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</si>
  <si>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</si>
  <si>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</si>
  <si>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</si>
  <si>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</si>
  <si>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</si>
  <si>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</si>
  <si>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</si>
  <si>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</si>
  <si>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</si>
  <si>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</si>
  <si>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</si>
  <si>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</si>
  <si>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</si>
  <si>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</si>
  <si>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</si>
  <si>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</si>
  <si>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</si>
  <si>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</si>
  <si>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</si>
  <si>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</si>
  <si>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</si>
  <si>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</si>
  <si>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</si>
  <si>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</si>
  <si>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</si>
  <si>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</si>
  <si>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</si>
  <si>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</si>
  <si>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</si>
  <si>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</si>
  <si>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</si>
  <si>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</si>
  <si>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</si>
  <si>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</si>
  <si>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</si>
  <si>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</si>
  <si>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</si>
  <si>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</si>
  <si>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</si>
  <si>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</si>
  <si>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</si>
  <si>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</si>
  <si>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</si>
  <si>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</si>
  <si>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</si>
  <si>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</si>
  <si>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</si>
  <si>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</si>
  <si>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</si>
  <si>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</si>
  <si>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</si>
  <si>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</si>
  <si>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</si>
  <si>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</si>
  <si>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</si>
  <si>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</si>
  <si>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</si>
  <si>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</si>
  <si>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</si>
  <si>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</si>
  <si>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</si>
  <si>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</si>
  <si>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</si>
  <si>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</si>
  <si>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</si>
  <si>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</si>
  <si>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</si>
  <si>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</si>
  <si>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</si>
  <si>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</si>
  <si>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</si>
  <si>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</si>
  <si>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</si>
  <si>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</si>
  <si>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</si>
  <si>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</si>
  <si>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</si>
  <si>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</si>
  <si>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</si>
  <si>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</si>
  <si>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</si>
  <si>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</si>
  <si>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</si>
  <si>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</si>
  <si>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</si>
  <si>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</si>
  <si>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</si>
  <si>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</si>
  <si>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</si>
  <si>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</si>
  <si>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</si>
  <si>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</si>
  <si>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</si>
  <si>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</si>
  <si>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</si>
  <si>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</si>
  <si>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</si>
  <si>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</si>
  <si>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</si>
  <si>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</si>
  <si>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</si>
  <si>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</si>
  <si>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</si>
  <si>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</si>
  <si>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</si>
  <si>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</si>
  <si>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</si>
  <si>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</si>
  <si>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</si>
  <si>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</si>
  <si>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</si>
  <si>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</si>
  <si>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</si>
  <si>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</si>
  <si>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</si>
  <si>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</si>
  <si>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</si>
  <si>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</si>
  <si>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</si>
  <si>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</si>
  <si>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</si>
  <si>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</si>
  <si>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</si>
  <si>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</si>
  <si>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</si>
  <si>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</si>
  <si>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</si>
  <si>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</si>
  <si>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</si>
  <si>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</si>
  <si>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</si>
  <si>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</si>
  <si>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</si>
  <si>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</si>
  <si>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</si>
  <si>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</si>
  <si>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</si>
  <si>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</si>
  <si>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</si>
  <si>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</si>
  <si>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</si>
  <si>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</si>
  <si>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</si>
  <si>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</si>
  <si>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</si>
  <si>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</si>
  <si>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</si>
  <si>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</si>
  <si>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</si>
  <si>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</si>
  <si>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</si>
  <si>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</si>
  <si>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</si>
  <si>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</si>
  <si>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</si>
  <si>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</si>
  <si>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</si>
  <si>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</si>
  <si>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</si>
  <si>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</si>
  <si>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</si>
  <si>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</si>
  <si>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</si>
  <si>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</si>
  <si>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</si>
  <si>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</si>
  <si>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</si>
  <si>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</si>
  <si>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</si>
  <si>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</si>
  <si>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</si>
  <si>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</si>
  <si>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</si>
  <si>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</si>
  <si>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</si>
  <si>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</si>
  <si>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</si>
  <si>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</si>
  <si>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</si>
  <si>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</si>
  <si>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</si>
  <si>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</si>
  <si>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</si>
  <si>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</si>
  <si>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</si>
  <si>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</si>
  <si>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</si>
  <si>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</si>
  <si>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</si>
  <si>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</si>
  <si>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</si>
  <si>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</si>
  <si>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</si>
  <si>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</si>
  <si>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</si>
  <si>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</si>
  <si>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</si>
  <si>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</si>
  <si>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</si>
  <si>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</si>
  <si>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</si>
  <si>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</si>
  <si>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</si>
  <si>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</si>
  <si>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</si>
  <si>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</si>
  <si>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</si>
  <si>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</si>
  <si>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</si>
  <si>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</si>
  <si>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</si>
  <si>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</si>
  <si>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</si>
  <si>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</si>
  <si>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</si>
  <si>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</si>
  <si>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</si>
  <si>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</si>
  <si>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</si>
  <si>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</si>
  <si>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</si>
  <si>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</si>
  <si>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</si>
  <si>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</si>
  <si>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</si>
  <si>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</si>
  <si>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</si>
  <si>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</si>
  <si>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</si>
  <si>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</si>
  <si>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</si>
  <si>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</si>
  <si>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</si>
  <si>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</si>
  <si>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</si>
  <si>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</si>
  <si>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</si>
  <si>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</si>
  <si>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</si>
  <si>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</si>
  <si>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</si>
  <si>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</si>
  <si>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</si>
  <si>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</si>
  <si>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</si>
  <si>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</si>
  <si>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</si>
  <si>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</si>
  <si>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</si>
  <si>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</si>
  <si>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</si>
  <si>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</si>
  <si>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</si>
  <si>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</si>
  <si>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</si>
  <si>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</si>
  <si>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</si>
  <si>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</si>
  <si>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</si>
  <si>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</si>
  <si>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</si>
  <si>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</si>
  <si>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</si>
  <si>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</si>
  <si>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</si>
  <si>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</si>
  <si>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</si>
  <si>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</si>
  <si>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</si>
  <si>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</si>
  <si>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</si>
  <si>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</si>
  <si>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</si>
  <si>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</si>
  <si>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</si>
  <si>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</si>
  <si>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</si>
  <si>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</si>
  <si>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</si>
  <si>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</si>
  <si>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</si>
  <si>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</si>
  <si>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</si>
  <si>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</si>
  <si>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</si>
  <si>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</si>
  <si>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</si>
  <si>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</si>
  <si>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</si>
  <si>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</si>
  <si>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</si>
  <si>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</si>
  <si>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</si>
  <si>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</si>
  <si>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</si>
  <si>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</si>
  <si>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</si>
  <si>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</si>
  <si>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</si>
  <si>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</si>
  <si>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</si>
  <si>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</si>
  <si>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</si>
  <si>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</si>
  <si>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</si>
  <si>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</si>
  <si>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</si>
  <si>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</si>
  <si>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</si>
  <si>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</si>
  <si>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</si>
  <si>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</si>
  <si>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</si>
  <si>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</si>
  <si>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</si>
  <si>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</si>
  <si>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</si>
  <si>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</si>
  <si>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</si>
  <si>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</si>
  <si>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</si>
  <si>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</si>
  <si>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</si>
  <si>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</si>
  <si>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</si>
  <si>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</si>
  <si>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</si>
  <si>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</si>
  <si>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</si>
  <si>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</si>
  <si>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</si>
  <si>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</si>
  <si>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</si>
  <si>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</si>
  <si>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</si>
  <si>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</si>
  <si>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</si>
  <si>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</si>
  <si>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</si>
  <si>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</si>
  <si>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</si>
  <si>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</si>
  <si>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</si>
  <si>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</si>
  <si>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</si>
  <si>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</si>
  <si>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</si>
  <si>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</si>
  <si>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</si>
  <si>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</si>
  <si>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</si>
  <si>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</si>
  <si>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</si>
  <si>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</si>
  <si>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</si>
  <si>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</si>
  <si>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</si>
  <si>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</si>
  <si>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</si>
  <si>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</si>
  <si>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</si>
  <si>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</si>
  <si>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</si>
  <si>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</si>
  <si>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</si>
  <si>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</si>
  <si>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</si>
  <si>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</si>
  <si>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</si>
  <si>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</si>
  <si>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</si>
  <si>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</si>
  <si>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</si>
  <si>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</si>
  <si>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</si>
  <si>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</si>
  <si>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</si>
  <si>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</si>
  <si>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</si>
  <si>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</si>
  <si>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</si>
  <si>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</si>
  <si>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</si>
  <si>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</si>
  <si>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</si>
  <si>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</si>
  <si>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</si>
  <si>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</si>
  <si>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</si>
  <si>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</si>
  <si>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</si>
  <si>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</si>
  <si>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</si>
  <si>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</si>
  <si>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</si>
  <si>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</si>
  <si>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</si>
  <si>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</si>
  <si>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</si>
  <si>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</si>
  <si>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</si>
  <si>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</si>
  <si>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</si>
  <si>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</si>
  <si>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</si>
  <si>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</si>
  <si>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</si>
  <si>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</si>
  <si>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</si>
  <si>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</si>
  <si>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</si>
  <si>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</si>
  <si>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</si>
  <si>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</si>
  <si>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</si>
  <si>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</si>
  <si>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</si>
  <si>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</si>
  <si>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</si>
  <si>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</si>
  <si>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</si>
  <si>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</si>
  <si>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</si>
  <si>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</si>
  <si>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</si>
  <si>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</si>
  <si>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</si>
  <si>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</si>
  <si>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</si>
  <si>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</si>
  <si>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</si>
  <si>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</si>
  <si>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</si>
  <si>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</si>
  <si>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</si>
  <si>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</si>
  <si>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</si>
  <si>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</si>
  <si>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</si>
  <si>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</si>
  <si>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</si>
  <si>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</si>
  <si>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</si>
  <si>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</si>
  <si>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</si>
  <si>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</si>
  <si>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</si>
  <si>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</si>
  <si>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</si>
  <si>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</si>
  <si>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</si>
  <si>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</si>
  <si>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</si>
  <si>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</si>
  <si>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</si>
  <si>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</si>
  <si>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</si>
  <si>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</si>
  <si>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</si>
  <si>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</si>
  <si>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</si>
  <si>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</si>
  <si>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</si>
  <si>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</si>
  <si>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</si>
  <si>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</si>
  <si>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</si>
  <si>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</si>
  <si>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</si>
  <si>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</si>
  <si>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</si>
  <si>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</si>
  <si>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</si>
  <si>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</si>
  <si>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</si>
  <si>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</si>
  <si>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</si>
  <si>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</si>
  <si>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</si>
  <si>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</si>
  <si>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</si>
  <si>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</si>
  <si>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</si>
  <si>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</si>
  <si>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</si>
  <si>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</si>
  <si>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</si>
  <si>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</si>
  <si>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</si>
  <si>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</si>
  <si>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</si>
  <si>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</si>
  <si>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</si>
  <si>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</si>
  <si>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</si>
  <si>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</si>
  <si>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</si>
  <si>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</si>
  <si>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</si>
  <si>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</si>
  <si>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</si>
  <si>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</si>
  <si>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</si>
  <si>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</si>
  <si>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</si>
  <si>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</si>
  <si>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</si>
  <si>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</si>
  <si>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</si>
  <si>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</si>
  <si>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</si>
  <si>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</si>
  <si>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</si>
  <si>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</si>
  <si>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</si>
  <si>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</si>
  <si>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</si>
  <si>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</si>
  <si>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</si>
  <si>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</si>
  <si>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</si>
  <si>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</si>
  <si>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</si>
  <si>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</si>
  <si>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</si>
  <si>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</si>
  <si>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</si>
  <si>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</si>
  <si>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</si>
  <si>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</si>
  <si>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</si>
  <si>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</si>
  <si>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</si>
  <si>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</si>
  <si>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</si>
  <si>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</si>
  <si>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</si>
  <si>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</si>
  <si>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</si>
  <si>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</si>
  <si>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</si>
  <si>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</si>
  <si>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</si>
  <si>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</si>
  <si>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</si>
  <si>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</si>
  <si>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</si>
  <si>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</si>
  <si>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</si>
  <si>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</si>
  <si>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</si>
  <si>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</si>
  <si>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</si>
  <si>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</si>
  <si>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</si>
  <si>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</si>
  <si>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</si>
  <si>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</si>
  <si>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</si>
  <si>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</si>
  <si>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</si>
  <si>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</si>
  <si>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</si>
  <si>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</si>
  <si>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</si>
  <si>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</si>
  <si>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</si>
  <si>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</si>
  <si>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</si>
  <si>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</si>
  <si>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</si>
  <si>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</si>
  <si>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</si>
  <si>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</si>
  <si>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</si>
  <si>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</si>
  <si>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</si>
  <si>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</si>
  <si>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</si>
  <si>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</si>
  <si>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</si>
  <si>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</si>
  <si>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</si>
  <si>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</si>
  <si>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</si>
  <si>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</si>
  <si>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</si>
  <si>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</si>
  <si>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</si>
  <si>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</si>
  <si>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</si>
  <si>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</si>
  <si>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</si>
  <si>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</si>
  <si>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</si>
  <si>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</si>
  <si>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</si>
  <si>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</si>
  <si>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</si>
  <si>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</si>
  <si>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</si>
  <si>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</si>
  <si>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</si>
  <si>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</si>
  <si>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</si>
  <si>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</si>
  <si>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</si>
  <si>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</si>
  <si>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</si>
  <si>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</si>
  <si>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</si>
  <si>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</si>
  <si>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</si>
  <si>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</si>
  <si>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</si>
  <si>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</si>
  <si>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</si>
  <si>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</si>
  <si>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</si>
  <si>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</si>
  <si>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</si>
  <si>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</si>
  <si>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</si>
  <si>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</si>
  <si>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</si>
  <si>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</si>
  <si>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</si>
  <si>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</si>
  <si>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</si>
  <si>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</si>
  <si>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</si>
  <si>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</si>
  <si>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</si>
  <si>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</si>
  <si>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</si>
  <si>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</si>
  <si>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</si>
  <si>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</si>
  <si>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</si>
  <si>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</si>
  <si>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</si>
  <si>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</si>
  <si>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</si>
  <si>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</si>
  <si>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</si>
  <si>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</si>
  <si>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</si>
  <si>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</si>
  <si>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</si>
  <si>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</si>
  <si>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</si>
  <si>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</si>
  <si>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</si>
  <si>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</si>
  <si>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</si>
  <si>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</si>
  <si>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</si>
  <si>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</si>
  <si>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</si>
  <si>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</si>
  <si>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</si>
  <si>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</si>
  <si>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</si>
  <si>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</si>
  <si>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</si>
  <si>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</si>
  <si>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</si>
  <si>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</si>
  <si>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</si>
  <si>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</si>
  <si>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</si>
  <si>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</si>
  <si>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</si>
  <si>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</si>
  <si>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</si>
  <si>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</si>
  <si>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</si>
  <si>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</si>
  <si>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</si>
  <si>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</si>
  <si>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</si>
  <si>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</si>
  <si>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</si>
  <si>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</si>
  <si>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</si>
  <si>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</si>
  <si>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</si>
  <si>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</si>
  <si>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</si>
  <si>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</si>
  <si>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</si>
  <si>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</si>
  <si>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</si>
  <si>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</si>
  <si>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</si>
  <si>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</si>
  <si>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</si>
  <si>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</si>
  <si>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</si>
  <si>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</si>
  <si>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</si>
  <si>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</si>
  <si>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</si>
  <si>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</si>
  <si>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</si>
  <si>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</si>
  <si>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</si>
  <si>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</si>
  <si>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</si>
  <si>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</si>
  <si>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</si>
  <si>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</si>
  <si>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</si>
  <si>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</si>
  <si>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</si>
  <si>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</si>
  <si>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</si>
  <si>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</si>
  <si>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</si>
  <si>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</si>
  <si>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</si>
  <si>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</si>
  <si>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</si>
  <si>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</si>
  <si>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</si>
  <si>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</si>
  <si>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</si>
  <si>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</si>
  <si>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</si>
  <si>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</si>
  <si>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</si>
  <si>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</si>
  <si>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</si>
  <si>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</si>
  <si>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</si>
  <si>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</si>
  <si>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</si>
  <si>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</si>
  <si>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</si>
  <si>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</si>
  <si>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</si>
  <si>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</si>
  <si>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</si>
  <si>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</si>
  <si>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</si>
  <si>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</si>
  <si>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</si>
  <si>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</si>
  <si>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</si>
  <si>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</si>
  <si>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</si>
  <si>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</si>
  <si>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</si>
  <si>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</si>
  <si>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</si>
  <si>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</si>
  <si>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</si>
  <si>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</si>
  <si>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</si>
  <si>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</si>
  <si>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</si>
  <si>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</si>
  <si>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</si>
  <si>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</si>
  <si>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</si>
  <si>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</si>
  <si>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</si>
  <si>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</si>
  <si>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</si>
  <si>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</si>
  <si>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</si>
  <si>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</si>
  <si>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</si>
  <si>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</si>
  <si>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</si>
  <si>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</si>
  <si>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</si>
  <si>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</si>
  <si>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</si>
  <si>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</si>
  <si>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</si>
  <si>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</si>
  <si>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</si>
  <si>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</si>
  <si>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</si>
  <si>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</si>
  <si>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</si>
  <si>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</si>
  <si>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</si>
  <si>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</si>
  <si>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</si>
  <si>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</si>
  <si>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</si>
  <si>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</si>
  <si>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</si>
  <si>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</si>
  <si>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</si>
  <si>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</si>
  <si>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</si>
  <si>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</si>
  <si>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</si>
  <si>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</si>
  <si>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</si>
  <si>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</si>
  <si>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</si>
  <si>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</si>
  <si>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</si>
  <si>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</si>
  <si>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</si>
  <si>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</si>
  <si>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</si>
  <si>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</si>
  <si>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</si>
  <si>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</si>
  <si>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</si>
  <si>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</si>
  <si>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</si>
  <si>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</si>
  <si>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</si>
  <si>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</si>
  <si>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</si>
  <si>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</si>
  <si>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</si>
  <si>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</si>
  <si>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</si>
  <si>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</si>
  <si>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</si>
  <si>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</si>
  <si>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</si>
  <si>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</si>
  <si>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</si>
  <si>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</si>
  <si>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</si>
  <si>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</si>
  <si>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</si>
  <si>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</si>
  <si>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</si>
  <si>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</si>
  <si>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</si>
  <si>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</si>
  <si>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</si>
  <si>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</si>
  <si>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</si>
  <si>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</si>
  <si>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</si>
  <si>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</si>
  <si>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</si>
  <si>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</si>
  <si>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</si>
  <si>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</si>
  <si>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</si>
  <si>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</si>
  <si>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</si>
  <si>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</si>
  <si>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</si>
  <si>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</si>
  <si>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</si>
  <si>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</si>
  <si>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</si>
  <si>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</si>
  <si>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</si>
  <si>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</si>
  <si>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</si>
  <si>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</si>
  <si>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</si>
  <si>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</si>
  <si>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</si>
  <si>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</si>
  <si>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</si>
  <si>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</si>
  <si>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</si>
  <si>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</si>
  <si>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</si>
  <si>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</si>
  <si>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</si>
  <si>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</si>
  <si>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</si>
  <si>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</si>
  <si>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</si>
  <si>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</si>
  <si>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</si>
  <si>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</si>
  <si>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</si>
  <si>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</si>
  <si>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</si>
  <si>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</si>
  <si>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</si>
  <si>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</si>
  <si>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</si>
  <si>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</si>
  <si>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</si>
  <si>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</si>
  <si>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</si>
  <si>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</si>
  <si>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</si>
  <si>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</si>
  <si>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</si>
  <si>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</si>
  <si>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</si>
  <si>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</si>
  <si>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</si>
  <si>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</si>
  <si>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</si>
  <si>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</si>
  <si>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</si>
  <si>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</si>
  <si>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</si>
  <si>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</si>
  <si>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</si>
  <si>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</si>
  <si>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</si>
  <si>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</si>
  <si>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</si>
  <si>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</si>
  <si>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</si>
  <si>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</si>
  <si>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</si>
  <si>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</si>
  <si>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</si>
  <si>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</si>
  <si>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</si>
  <si>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</si>
  <si>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</si>
  <si>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</si>
  <si>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</si>
  <si>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</si>
  <si>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</si>
  <si>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</si>
  <si>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</si>
  <si>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</si>
  <si>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</si>
  <si>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</si>
  <si>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</si>
  <si>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</si>
  <si>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</si>
  <si>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</si>
  <si>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</si>
  <si>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</si>
  <si>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</si>
  <si>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</si>
  <si>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</si>
  <si>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</si>
  <si>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</si>
  <si>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</si>
  <si>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</si>
  <si>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</si>
  <si>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</si>
  <si>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</si>
  <si>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</si>
  <si>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</si>
  <si>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</si>
  <si>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</si>
  <si>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</si>
  <si>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</si>
  <si>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</si>
  <si>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</si>
  <si>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</si>
  <si>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</si>
  <si>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</si>
  <si>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</si>
  <si>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</si>
  <si>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</si>
  <si>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</si>
  <si>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</si>
  <si>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</si>
  <si>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</si>
  <si>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</si>
  <si>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</si>
  <si>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</si>
  <si>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</si>
  <si>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</si>
  <si>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</si>
  <si>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</si>
  <si>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</si>
  <si>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</si>
  <si>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</si>
  <si>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</si>
  <si>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</si>
  <si>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</si>
  <si>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</si>
  <si>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</si>
  <si>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</si>
  <si>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</si>
  <si>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</si>
  <si>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</si>
  <si>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</si>
  <si>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</si>
  <si>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</si>
  <si>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</si>
  <si>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</si>
  <si>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</si>
  <si>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</si>
  <si>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</si>
  <si>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</si>
  <si>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</si>
  <si>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</si>
  <si>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</si>
  <si>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</si>
  <si>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</si>
  <si>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</si>
  <si>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</si>
  <si>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</si>
  <si>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</si>
  <si>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</si>
  <si>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</si>
  <si>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</si>
  <si>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</si>
  <si>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</si>
  <si>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</si>
  <si>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</si>
  <si>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</si>
  <si>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</si>
  <si>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</si>
  <si>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</si>
  <si>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</si>
  <si>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</si>
  <si>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</si>
  <si>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</si>
  <si>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</si>
  <si>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</si>
  <si>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</si>
  <si>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</si>
  <si>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</si>
  <si>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</si>
  <si>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</si>
  <si>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</si>
  <si>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</si>
  <si>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</si>
  <si>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</si>
  <si>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</si>
  <si>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</si>
  <si>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</si>
  <si>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</si>
  <si>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</si>
  <si>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</si>
  <si>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</si>
  <si>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</si>
  <si>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</si>
  <si>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</si>
  <si>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</si>
  <si>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</si>
  <si>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</si>
  <si>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</si>
  <si>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</si>
  <si>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</si>
  <si>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</si>
  <si>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</si>
  <si>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</si>
  <si>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</si>
  <si>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</si>
  <si>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</si>
  <si>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</si>
  <si>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</si>
  <si>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</si>
  <si>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</si>
  <si>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</si>
  <si>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</si>
  <si>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</si>
  <si>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</si>
  <si>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</si>
  <si>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</si>
  <si>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</si>
  <si>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</si>
  <si>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</si>
  <si>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</si>
  <si>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</si>
  <si>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</si>
  <si>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</si>
  <si>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</si>
  <si>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</si>
  <si>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</si>
  <si>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</si>
  <si>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</si>
  <si>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</si>
  <si>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</si>
  <si>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</si>
  <si>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</si>
  <si>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</si>
  <si>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</si>
  <si>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</si>
  <si>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</si>
  <si>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</si>
  <si>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</si>
  <si>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</si>
  <si>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</si>
  <si>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</si>
  <si>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</si>
  <si>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</si>
  <si>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</si>
  <si>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</si>
  <si>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</si>
  <si>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</si>
  <si>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</si>
  <si>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</si>
  <si>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</si>
  <si>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</si>
  <si>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</si>
  <si>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</si>
  <si>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</si>
  <si>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</si>
  <si>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</si>
  <si>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</si>
  <si>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</si>
  <si>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</si>
  <si>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</si>
  <si>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</si>
  <si>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</si>
  <si>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</si>
  <si>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</si>
  <si>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</si>
  <si>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</si>
  <si>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</si>
  <si>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</si>
  <si>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</si>
  <si>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</si>
  <si>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</si>
  <si>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</si>
  <si>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</si>
  <si>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</si>
  <si>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</si>
  <si>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</si>
  <si>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</si>
  <si>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</si>
  <si>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</si>
  <si>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</si>
  <si>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</si>
  <si>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</si>
  <si>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</si>
  <si>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</si>
  <si>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</si>
  <si>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</si>
  <si>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</si>
  <si>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</si>
  <si>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</si>
  <si>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</si>
  <si>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</si>
  <si>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</si>
  <si>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</si>
  <si>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</si>
  <si>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</si>
  <si>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</si>
  <si>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</si>
  <si>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</si>
  <si>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</si>
  <si>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</si>
  <si>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</si>
  <si>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</si>
  <si>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</si>
  <si>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</si>
  <si>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</si>
  <si>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</si>
  <si>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</si>
  <si>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</si>
  <si>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</si>
  <si>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</si>
  <si>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</si>
  <si>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</si>
  <si>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</si>
  <si>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</si>
  <si>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</si>
  <si>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</si>
  <si>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</si>
  <si>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</si>
  <si>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</si>
  <si>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</si>
  <si>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</si>
  <si>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</si>
  <si>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</si>
  <si>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</si>
  <si>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</si>
  <si>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</si>
  <si>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</si>
  <si>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</si>
  <si>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</si>
  <si>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</si>
  <si>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</si>
  <si>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</si>
  <si>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</si>
  <si>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</si>
  <si>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</si>
  <si>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</si>
  <si>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</si>
  <si>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</si>
  <si>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</si>
  <si>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</si>
  <si>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</si>
  <si>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</si>
  <si>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</si>
  <si>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</si>
  <si>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</si>
  <si>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</si>
  <si>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</si>
  <si>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</si>
  <si>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</si>
  <si>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</si>
  <si>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</si>
  <si>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</si>
  <si>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</si>
  <si>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</si>
  <si>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</si>
  <si>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</si>
  <si>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</si>
  <si>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</si>
  <si>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</si>
  <si>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</si>
  <si>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</si>
  <si>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</si>
  <si>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</si>
  <si>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</si>
  <si>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</si>
  <si>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</si>
  <si>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</si>
  <si>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</si>
  <si>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</si>
  <si>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</si>
  <si>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</si>
  <si>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</si>
  <si>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</si>
  <si>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</si>
  <si>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</si>
  <si>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</si>
  <si>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</si>
  <si>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</si>
  <si>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</si>
  <si>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</si>
  <si>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</si>
  <si>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</si>
  <si>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</si>
  <si>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</si>
  <si>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</si>
  <si>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</si>
  <si>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</si>
  <si>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</si>
  <si>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</si>
  <si>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</si>
  <si>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</si>
  <si>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</si>
  <si>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</si>
  <si>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</si>
  <si>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</si>
  <si>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</si>
  <si>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</si>
  <si>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</si>
  <si>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</si>
  <si>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</si>
  <si>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</si>
  <si>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</si>
  <si>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</si>
  <si>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</si>
  <si>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</si>
  <si>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</si>
  <si>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</si>
  <si>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</si>
  <si>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</si>
  <si>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</si>
  <si>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</si>
  <si>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</si>
  <si>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</si>
  <si>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</si>
  <si>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</si>
  <si>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</si>
  <si>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</si>
  <si>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</si>
  <si>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</si>
  <si>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</si>
  <si>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</si>
  <si>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</si>
  <si>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</si>
  <si>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</si>
  <si>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</si>
  <si>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</si>
  <si>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</si>
  <si>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</si>
  <si>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</si>
  <si>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</si>
  <si>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</si>
  <si>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</si>
  <si>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</si>
  <si>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</si>
  <si>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</si>
  <si>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</si>
  <si>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</si>
  <si>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</si>
  <si>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</si>
  <si>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</si>
  <si>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</si>
  <si>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</si>
  <si>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</si>
  <si>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</si>
  <si>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</si>
  <si>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</si>
  <si>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</si>
  <si>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</si>
  <si>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</si>
  <si>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</si>
  <si>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</si>
  <si>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</si>
  <si>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</si>
  <si>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</si>
  <si>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</si>
  <si>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</si>
  <si>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</si>
  <si>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</si>
  <si>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</si>
  <si>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</si>
  <si>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</si>
  <si>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</si>
  <si>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</si>
  <si>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</si>
  <si>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</si>
  <si>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</si>
  <si>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</si>
  <si>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</si>
  <si>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</si>
  <si>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</si>
  <si>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</si>
  <si>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</si>
  <si>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</si>
  <si>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</si>
  <si>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</si>
  <si>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</si>
  <si>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</si>
  <si>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</si>
  <si>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</si>
  <si>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</si>
  <si>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</si>
  <si>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</si>
  <si>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</si>
  <si>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</si>
  <si>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</si>
  <si>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</si>
  <si>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</si>
  <si>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</si>
  <si>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</si>
  <si>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</si>
  <si>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</si>
  <si>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</si>
  <si>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</si>
  <si>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</si>
  <si>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</si>
  <si>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</si>
  <si>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</si>
  <si>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</si>
  <si>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</si>
  <si>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</si>
  <si>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</si>
  <si>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</si>
  <si>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</si>
  <si>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</si>
  <si>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</si>
  <si>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</si>
  <si>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</si>
  <si>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</si>
  <si>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</si>
  <si>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</si>
  <si>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</si>
  <si>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</si>
  <si>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</si>
  <si>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</si>
  <si>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</si>
  <si>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</si>
  <si>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</si>
  <si>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</si>
  <si>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</si>
  <si>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</si>
  <si>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</si>
  <si>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</si>
  <si>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</si>
  <si>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</si>
  <si>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</si>
  <si>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</si>
  <si>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</si>
  <si>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</si>
  <si>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</si>
  <si>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</si>
  <si>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</si>
  <si>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</si>
  <si>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</si>
  <si>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</si>
  <si>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</si>
  <si>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</si>
  <si>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</si>
  <si>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</si>
  <si>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</si>
  <si>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</si>
  <si>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</si>
  <si>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</si>
  <si>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</si>
  <si>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</si>
  <si>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</si>
  <si>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</si>
  <si>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</si>
  <si>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</si>
  <si>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</si>
  <si>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</si>
  <si>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</si>
  <si>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</si>
  <si>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</si>
  <si>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</si>
  <si>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</si>
  <si>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</si>
  <si>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</si>
  <si>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</si>
  <si>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</si>
  <si>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</si>
  <si>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</si>
  <si>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</si>
  <si>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</si>
  <si>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</si>
  <si>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</si>
  <si>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</si>
  <si>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</si>
  <si>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</si>
  <si>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</si>
  <si>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</si>
  <si>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</si>
  <si>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</si>
  <si>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</si>
  <si>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</si>
  <si>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</si>
  <si>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</si>
  <si>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</si>
  <si>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</si>
  <si>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</si>
  <si>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</si>
  <si>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</si>
  <si>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</si>
  <si>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</si>
  <si>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</si>
  <si>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</si>
  <si>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</si>
  <si>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</si>
  <si>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</si>
  <si>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</si>
  <si>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</si>
  <si>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</si>
  <si>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</si>
  <si>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</si>
  <si>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</si>
  <si>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</si>
  <si>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</si>
  <si>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</si>
  <si>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</si>
  <si>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</si>
  <si>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</si>
  <si>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</si>
  <si>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</si>
  <si>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</si>
  <si>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</si>
  <si>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</si>
  <si>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</si>
  <si>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</si>
  <si>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</si>
  <si>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</si>
  <si>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</si>
  <si>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</si>
  <si>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</si>
  <si>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</si>
  <si>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</si>
  <si>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</si>
  <si>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</si>
  <si>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</si>
  <si>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</si>
  <si>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</si>
  <si>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</si>
  <si>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</si>
  <si>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</si>
  <si>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</si>
  <si>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</si>
  <si>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</si>
  <si>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</si>
  <si>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</si>
  <si>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</si>
  <si>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</si>
  <si>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</si>
  <si>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</si>
  <si>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</si>
  <si>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</si>
  <si>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</si>
  <si>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</si>
  <si>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</si>
  <si>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</si>
  <si>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</si>
  <si>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</si>
  <si>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</si>
  <si>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</si>
  <si>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</si>
  <si>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</si>
  <si>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</si>
  <si>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</si>
  <si>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</si>
  <si>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</si>
  <si>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</si>
  <si>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</si>
  <si>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</si>
  <si>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</si>
  <si>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</si>
  <si>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</si>
  <si>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</si>
  <si>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</si>
  <si>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</si>
  <si>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</si>
  <si>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</si>
  <si>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</si>
  <si>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</si>
  <si>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</si>
  <si>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</si>
  <si>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</si>
  <si>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</si>
  <si>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</si>
  <si>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</si>
  <si>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</si>
  <si>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</si>
  <si>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</si>
  <si>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</si>
  <si>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</si>
  <si>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</si>
  <si>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</si>
  <si>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</si>
  <si>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</si>
  <si>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</si>
  <si>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</si>
  <si>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</si>
  <si>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</si>
  <si>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</si>
  <si>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</si>
  <si>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</si>
  <si>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</si>
  <si>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</si>
  <si>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</si>
  <si>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</si>
  <si>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</si>
  <si>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</si>
  <si>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</si>
  <si>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</si>
  <si>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</si>
  <si>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</si>
  <si>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</si>
  <si>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</si>
  <si>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</si>
  <si>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</si>
  <si>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</si>
  <si>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</si>
  <si>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</si>
  <si>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</si>
  <si>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</si>
  <si>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</si>
  <si>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</si>
  <si>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</si>
  <si>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</si>
  <si>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</si>
  <si>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</si>
  <si>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</si>
  <si>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</si>
  <si>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</si>
  <si>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</si>
  <si>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</si>
  <si>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</si>
  <si>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</si>
  <si>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</si>
  <si>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</si>
  <si>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</si>
  <si>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</si>
  <si>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</si>
  <si>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</si>
  <si>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</si>
  <si>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</si>
  <si>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</si>
  <si>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</si>
  <si>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</si>
  <si>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</si>
  <si>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</si>
  <si>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</si>
  <si>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</si>
  <si>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</si>
  <si>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</si>
  <si>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</si>
  <si>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</si>
  <si>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</si>
  <si>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</si>
  <si>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</si>
  <si>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</si>
  <si>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</si>
  <si>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</si>
  <si>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</si>
  <si>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</si>
  <si>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</si>
  <si>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</si>
  <si>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</si>
  <si>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</si>
  <si>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</si>
  <si>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</si>
  <si>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</si>
  <si>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</si>
  <si>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</si>
  <si>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</si>
  <si>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</si>
  <si>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</si>
  <si>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</si>
  <si>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</si>
  <si>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</si>
  <si>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</si>
  <si>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</si>
  <si>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</si>
  <si>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</si>
  <si>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</si>
  <si>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</si>
  <si>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</si>
  <si>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</si>
  <si>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</si>
  <si>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</si>
  <si>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</si>
  <si>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</si>
  <si>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</si>
  <si>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</si>
  <si>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</si>
  <si>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</si>
  <si>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</si>
  <si>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</si>
  <si>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</si>
  <si>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</si>
  <si>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</si>
  <si>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</si>
  <si>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</si>
  <si>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</si>
  <si>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</si>
  <si>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</si>
  <si>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</si>
  <si>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</si>
  <si>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</si>
  <si>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</si>
  <si>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</si>
  <si>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</si>
  <si>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</si>
  <si>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</si>
  <si>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</si>
  <si>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</si>
  <si>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</si>
  <si>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</si>
  <si>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</si>
  <si>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</si>
  <si>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</si>
  <si>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</si>
  <si>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</si>
  <si>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</si>
  <si>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</si>
  <si>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</si>
  <si>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</si>
  <si>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</si>
  <si>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</si>
  <si>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</si>
  <si>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</si>
  <si>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</si>
  <si>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</si>
  <si>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</si>
  <si>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</si>
  <si>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</si>
  <si>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</si>
  <si>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</si>
  <si>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</si>
  <si>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</si>
  <si>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</si>
  <si>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</si>
  <si>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</si>
  <si>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</si>
  <si>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</si>
  <si>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</si>
  <si>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</si>
  <si>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</si>
  <si>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</si>
  <si>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</si>
  <si>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</si>
  <si>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</si>
  <si>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</si>
  <si>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</si>
  <si>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</si>
  <si>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</si>
  <si>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</si>
  <si>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</si>
  <si>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</si>
  <si>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</si>
  <si>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</si>
  <si>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</si>
  <si>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</si>
  <si>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</si>
  <si>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</si>
  <si>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</si>
  <si>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</si>
  <si>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</si>
  <si>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</si>
  <si>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</si>
  <si>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</si>
  <si>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</si>
  <si>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</si>
  <si>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</si>
  <si>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</si>
  <si>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</si>
  <si>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</si>
  <si>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</si>
  <si>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</si>
  <si>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</si>
  <si>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</si>
  <si>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</si>
  <si>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</si>
  <si>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</si>
  <si>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</si>
  <si>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</si>
  <si>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</si>
  <si>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</si>
  <si>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</si>
  <si>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</si>
  <si>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</si>
  <si>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</si>
  <si>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</si>
  <si>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</si>
  <si>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</si>
  <si>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</si>
  <si>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</si>
  <si>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</si>
  <si>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</si>
  <si>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</si>
  <si>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</si>
  <si>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</si>
  <si>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</si>
  <si>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</si>
  <si>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</si>
  <si>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</si>
  <si>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</si>
  <si>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</si>
  <si>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</si>
  <si>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</si>
  <si>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</si>
  <si>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</si>
  <si>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</si>
  <si>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</si>
  <si>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</si>
  <si>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</si>
  <si>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</si>
  <si>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</si>
  <si>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</si>
  <si>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</si>
  <si>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</si>
  <si>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</si>
  <si>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</si>
  <si>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</si>
  <si>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</si>
  <si>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</si>
  <si>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</si>
  <si>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</si>
  <si>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</si>
  <si>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</si>
  <si>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</si>
  <si>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</si>
  <si>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</si>
  <si>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</si>
  <si>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</si>
  <si>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</si>
  <si>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</si>
  <si>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</si>
  <si>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</si>
  <si>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</si>
  <si>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</si>
  <si>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</si>
  <si>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</si>
  <si>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</si>
  <si>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</si>
  <si>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</si>
  <si>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</si>
  <si>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</si>
  <si>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</si>
  <si>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</si>
  <si>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</si>
  <si>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</si>
  <si>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</si>
  <si>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</si>
  <si>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</si>
  <si>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</si>
  <si>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</si>
  <si>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</si>
  <si>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</si>
  <si>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</si>
  <si>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</si>
  <si>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</si>
  <si>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</si>
  <si>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</si>
  <si>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</si>
  <si>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</si>
  <si>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</si>
  <si>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</si>
  <si>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</si>
  <si>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</si>
  <si>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</si>
  <si>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</si>
  <si>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</si>
  <si>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</si>
  <si>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</si>
  <si>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</si>
  <si>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</si>
  <si>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</si>
  <si>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</si>
  <si>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</si>
  <si>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</si>
  <si>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</si>
  <si>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</si>
  <si>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</si>
  <si>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</si>
  <si>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</si>
  <si>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</si>
  <si>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</si>
  <si>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</si>
  <si>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</si>
  <si>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</si>
  <si>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</si>
  <si>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</si>
  <si>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</si>
  <si>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</si>
  <si>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</si>
  <si>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</si>
  <si>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</si>
  <si>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</si>
  <si>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</si>
  <si>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</si>
  <si>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</si>
  <si>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</si>
  <si>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</si>
  <si>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</si>
  <si>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</si>
  <si>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</si>
  <si>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</si>
  <si>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</si>
  <si>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</si>
  <si>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</si>
  <si>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</si>
  <si>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</si>
  <si>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</si>
  <si>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</si>
  <si>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</si>
  <si>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</si>
  <si>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</si>
  <si>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</si>
  <si>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</si>
  <si>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</si>
  <si>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</si>
  <si>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</si>
  <si>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</si>
  <si>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</si>
  <si>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</si>
  <si>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</si>
  <si>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</si>
  <si>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</si>
  <si>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</si>
  <si>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</si>
  <si>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</si>
  <si>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</si>
  <si>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</si>
  <si>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</si>
  <si>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</si>
  <si>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</si>
  <si>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</si>
  <si>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</si>
  <si>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</si>
  <si>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</si>
  <si>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</si>
  <si>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</si>
  <si>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</si>
  <si>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</si>
  <si>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</si>
  <si>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</si>
  <si>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</si>
  <si>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</si>
  <si>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</si>
  <si>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</si>
  <si>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</si>
  <si>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</si>
  <si>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</si>
  <si>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</si>
  <si>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</si>
  <si>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</si>
  <si>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</si>
  <si>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</si>
  <si>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</si>
  <si>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</si>
  <si>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</si>
  <si>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</si>
  <si>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</si>
  <si>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</si>
  <si>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</si>
  <si>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</si>
  <si>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</si>
  <si>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</si>
  <si>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</si>
  <si>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</si>
  <si>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</si>
  <si>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</si>
  <si>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</si>
  <si>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</si>
  <si>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</si>
  <si>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</si>
  <si>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</si>
  <si>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</si>
  <si>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</si>
  <si>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</si>
  <si>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</si>
  <si>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</si>
  <si>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</si>
  <si>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</si>
  <si>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</si>
  <si>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</si>
  <si>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</si>
  <si>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</si>
  <si>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</si>
  <si>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</si>
  <si>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</si>
  <si>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</si>
  <si>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</si>
  <si>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</si>
  <si>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</si>
  <si>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</si>
  <si>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</si>
  <si>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</si>
  <si>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</si>
  <si>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</si>
  <si>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</si>
  <si>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</si>
  <si>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</si>
  <si>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</si>
  <si>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</si>
  <si>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</si>
  <si>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</si>
  <si>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</si>
  <si>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</si>
  <si>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</si>
  <si>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</si>
  <si>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</si>
  <si>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</si>
  <si>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</si>
  <si>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</si>
  <si>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</si>
  <si>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</si>
  <si>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</si>
  <si>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</si>
  <si>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</si>
  <si>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</si>
  <si>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</si>
  <si>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</si>
  <si>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</si>
  <si>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</si>
  <si>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</si>
  <si>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</si>
  <si>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</si>
  <si>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</si>
  <si>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</si>
  <si>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</si>
  <si>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</si>
  <si>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</si>
  <si>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</si>
  <si>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</si>
  <si>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</si>
  <si>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</si>
  <si>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</si>
  <si>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</si>
  <si>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</si>
  <si>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</si>
  <si>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</si>
  <si>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</si>
  <si>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</si>
  <si>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</si>
  <si>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</si>
  <si>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</si>
  <si>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</si>
  <si>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</si>
  <si>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</si>
  <si>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</si>
  <si>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</si>
  <si>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</si>
  <si>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</si>
  <si>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</si>
  <si>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</si>
  <si>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</si>
  <si>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</si>
  <si>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</si>
  <si>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</si>
  <si>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</si>
  <si>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</si>
  <si>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</si>
  <si>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</si>
  <si>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</si>
  <si>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</si>
  <si>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</si>
  <si>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</si>
  <si>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</si>
  <si>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</si>
  <si>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</si>
  <si>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</si>
  <si>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</si>
  <si>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</si>
  <si>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</si>
  <si>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</si>
  <si>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</si>
  <si>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</si>
  <si>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</si>
  <si>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</si>
  <si>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</si>
  <si>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</si>
  <si>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</si>
  <si>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</si>
  <si>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</si>
  <si>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</si>
  <si>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</si>
  <si>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</si>
  <si>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</si>
  <si>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</si>
  <si>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</si>
  <si>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</si>
  <si>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</si>
  <si>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</si>
  <si>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</si>
  <si>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</si>
  <si>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</si>
  <si>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</si>
  <si>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</si>
  <si>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</si>
  <si>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</si>
  <si>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</si>
  <si>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</si>
  <si>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</si>
  <si>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</si>
  <si>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</si>
  <si>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</si>
  <si>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</si>
  <si>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</si>
  <si>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</si>
  <si>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</si>
  <si>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</si>
  <si>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</si>
  <si>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</si>
  <si>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</si>
  <si>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</si>
  <si>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</si>
  <si>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</si>
  <si>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</si>
  <si>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</si>
  <si>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</si>
  <si>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</si>
  <si>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</si>
  <si>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</si>
  <si>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</si>
  <si>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</si>
  <si>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</si>
  <si>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</si>
  <si>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</si>
  <si>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</si>
  <si>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</si>
  <si>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</si>
  <si>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</si>
  <si>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</si>
  <si>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</si>
  <si>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</si>
  <si>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</si>
  <si>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</si>
  <si>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</si>
  <si>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</si>
  <si>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</si>
  <si>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</si>
  <si>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</si>
  <si>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</si>
  <si>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</si>
  <si>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</si>
  <si>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</si>
  <si>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</si>
  <si>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</si>
  <si>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</si>
  <si>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</si>
  <si>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</si>
  <si>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</si>
  <si>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</si>
  <si>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</si>
  <si>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</si>
  <si>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</si>
  <si>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</si>
  <si>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</si>
  <si>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</si>
  <si>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</si>
  <si>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</si>
  <si>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</si>
  <si>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</si>
  <si>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</si>
  <si>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</si>
  <si>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</si>
  <si>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</si>
  <si>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</si>
  <si>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</si>
  <si>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</si>
  <si>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</si>
  <si>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</si>
  <si>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</si>
  <si>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</si>
  <si>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</si>
  <si>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</si>
  <si>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</si>
  <si>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</si>
  <si>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</si>
  <si>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</si>
  <si>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</si>
  <si>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</si>
  <si>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</si>
  <si>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</si>
  <si>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</si>
  <si>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</si>
  <si>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</si>
  <si>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</si>
  <si>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</si>
  <si>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</si>
  <si>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</si>
  <si>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</si>
  <si>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</si>
  <si>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</si>
  <si>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</si>
  <si>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</si>
  <si>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</si>
  <si>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</si>
  <si>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</si>
  <si>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</si>
  <si>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</si>
  <si>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</si>
  <si>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</si>
  <si>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</si>
  <si>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</si>
  <si>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</si>
  <si>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</si>
  <si>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</si>
  <si>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</si>
  <si>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</si>
  <si>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</si>
  <si>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</si>
  <si>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</si>
  <si>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</si>
  <si>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</si>
  <si>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</si>
  <si>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</si>
  <si>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</si>
  <si>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</si>
  <si>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</si>
  <si>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</si>
  <si>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</si>
  <si>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</si>
  <si>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</si>
  <si>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</si>
  <si>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</si>
  <si>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</si>
  <si>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</si>
  <si>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</si>
  <si>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</si>
  <si>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</si>
  <si>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</si>
  <si>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</si>
  <si>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</si>
  <si>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</si>
  <si>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</si>
  <si>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</si>
  <si>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</si>
  <si>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</si>
  <si>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</si>
  <si>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</si>
  <si>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</si>
  <si>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</si>
  <si>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</si>
  <si>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</si>
  <si>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</si>
  <si>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</si>
  <si>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</si>
  <si>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</si>
  <si>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</si>
  <si>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</si>
  <si>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</si>
  <si>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</si>
  <si>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</si>
  <si>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</si>
  <si>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</si>
  <si>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</si>
  <si>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</si>
  <si>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</si>
  <si>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</si>
  <si>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</si>
  <si>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</si>
  <si>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</si>
  <si>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</si>
  <si>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</si>
  <si>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</si>
  <si>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</si>
  <si>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</si>
  <si>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</si>
  <si>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</si>
  <si>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</si>
  <si>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</si>
  <si>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</si>
  <si>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</si>
  <si>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</si>
  <si>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</si>
  <si>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</si>
  <si>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</si>
  <si>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</si>
  <si>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</si>
  <si>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</si>
  <si>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</si>
  <si>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</si>
  <si>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</si>
  <si>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</si>
  <si>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</si>
  <si>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</si>
  <si>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</si>
  <si>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</si>
  <si>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</si>
  <si>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</si>
  <si>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</si>
  <si>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</si>
  <si>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</si>
  <si>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</si>
  <si>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</si>
  <si>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</si>
  <si>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</si>
  <si>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</si>
  <si>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</si>
  <si>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</si>
  <si>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</si>
  <si>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</si>
  <si>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</si>
  <si>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</si>
  <si>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</si>
  <si>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</si>
  <si>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</si>
  <si>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</si>
  <si>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</si>
  <si>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</si>
  <si>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</si>
  <si>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</si>
  <si>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</si>
  <si>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</si>
  <si>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</si>
  <si>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</si>
  <si>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</si>
  <si>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</si>
  <si>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</si>
  <si>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</si>
  <si>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</si>
  <si>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</si>
  <si>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</si>
  <si>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</si>
  <si>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</si>
  <si>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</si>
  <si>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</si>
  <si>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</si>
  <si>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</si>
  <si>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</si>
  <si>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</si>
  <si>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</si>
  <si>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</si>
  <si>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</si>
  <si>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</si>
  <si>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</si>
  <si>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</si>
  <si>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</si>
  <si>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</si>
  <si>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</si>
  <si>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</si>
  <si>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</si>
  <si>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</si>
  <si>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</si>
  <si>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</si>
  <si>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</si>
  <si>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</si>
  <si>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</si>
  <si>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</si>
  <si>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</si>
  <si>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</si>
  <si>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</si>
  <si>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</si>
  <si>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</si>
  <si>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</si>
  <si>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</si>
  <si>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</si>
  <si>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</si>
  <si>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</si>
  <si>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</si>
  <si>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</si>
  <si>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</si>
  <si>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</si>
  <si>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</si>
  <si>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</si>
  <si>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</si>
  <si>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</si>
  <si>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</si>
  <si>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</si>
  <si>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</si>
  <si>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</si>
  <si>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</si>
  <si>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</si>
  <si>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</si>
  <si>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</si>
  <si>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</si>
  <si>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</si>
  <si>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</si>
  <si>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</si>
  <si>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</si>
  <si>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</si>
  <si>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</si>
  <si>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</si>
  <si>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</si>
  <si>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</si>
  <si>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</si>
  <si>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</si>
  <si>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</si>
  <si>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</si>
  <si>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</si>
  <si>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</si>
  <si>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</si>
  <si>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</si>
  <si>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</si>
  <si>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</si>
  <si>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</si>
  <si>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</si>
  <si>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</si>
  <si>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</si>
  <si>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</si>
  <si>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</si>
  <si>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</si>
  <si>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</si>
  <si>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</si>
  <si>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</si>
  <si>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</si>
  <si>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</si>
  <si>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</si>
  <si>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</si>
  <si>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</si>
  <si>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</si>
  <si>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</si>
  <si>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</si>
  <si>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</si>
  <si>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</si>
  <si>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</si>
  <si>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</si>
  <si>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</si>
  <si>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</si>
  <si>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</si>
  <si>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</si>
  <si>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</si>
  <si>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</si>
  <si>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</si>
  <si>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</si>
  <si>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</si>
  <si>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</si>
  <si>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</si>
  <si>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</si>
  <si>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</si>
  <si>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</si>
  <si>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</si>
  <si>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</si>
  <si>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</si>
  <si>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</si>
  <si>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</si>
  <si>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</si>
  <si>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</si>
  <si>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</si>
  <si>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</si>
  <si>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</si>
  <si>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</si>
  <si>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</si>
  <si>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</si>
  <si>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</si>
  <si>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</si>
  <si>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</si>
  <si>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</si>
  <si>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</si>
  <si>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</si>
  <si>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</si>
  <si>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</si>
  <si>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</si>
  <si>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</si>
  <si>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</si>
  <si>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</si>
  <si>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</si>
  <si>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</si>
  <si>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</si>
  <si>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</si>
  <si>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</si>
  <si>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</si>
  <si>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</si>
  <si>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</si>
  <si>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</si>
  <si>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</si>
  <si>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</si>
  <si>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</si>
  <si>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</si>
  <si>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</si>
  <si>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</si>
  <si>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</si>
  <si>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</si>
  <si>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</si>
  <si>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</si>
  <si>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</si>
  <si>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</si>
  <si>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</si>
  <si>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</si>
  <si>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</si>
  <si>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</si>
  <si>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</si>
  <si>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</si>
  <si>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</si>
  <si>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</si>
  <si>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</si>
  <si>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</si>
  <si>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</si>
  <si>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</si>
  <si>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</si>
  <si>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</si>
  <si>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</si>
  <si>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</si>
  <si>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</si>
  <si>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</si>
  <si>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</si>
  <si>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</si>
  <si>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</si>
  <si>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</si>
  <si>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</si>
  <si>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</si>
  <si>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</si>
  <si>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</si>
  <si>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</si>
  <si>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</si>
  <si>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</si>
  <si>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</si>
  <si>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</si>
  <si>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</si>
  <si>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</si>
  <si>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</si>
  <si>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</si>
  <si>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</si>
  <si>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</si>
  <si>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</si>
  <si>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</si>
  <si>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</si>
  <si>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</si>
  <si>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</si>
  <si>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</si>
  <si>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</si>
  <si>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</si>
  <si>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</si>
  <si>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</si>
  <si>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</si>
  <si>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</si>
  <si>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</si>
  <si>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</si>
  <si>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</si>
  <si>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</si>
  <si>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</si>
  <si>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</si>
  <si>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</si>
  <si>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</si>
  <si>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</si>
  <si>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</si>
  <si>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</si>
  <si>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</si>
  <si>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</si>
  <si>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</si>
  <si>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</si>
  <si>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</si>
  <si>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</si>
  <si>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</si>
  <si>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</si>
  <si>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</si>
  <si>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</si>
  <si>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</si>
  <si>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</si>
  <si>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</si>
  <si>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</si>
  <si>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</si>
  <si>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</si>
  <si>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</si>
  <si>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</si>
  <si>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</si>
  <si>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</si>
  <si>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</si>
  <si>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</si>
  <si>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</si>
  <si>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</si>
  <si>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</si>
  <si>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</si>
  <si>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</si>
  <si>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</si>
  <si>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</si>
  <si>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</si>
  <si>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</si>
  <si>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</si>
  <si>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</si>
  <si>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</si>
  <si>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</si>
  <si>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</si>
  <si>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</si>
  <si>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</si>
  <si>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</si>
  <si>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</si>
  <si>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</si>
  <si>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</si>
  <si>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</si>
  <si>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</si>
  <si>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</si>
  <si>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</si>
  <si>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</si>
  <si>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</si>
  <si>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</si>
  <si>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</si>
  <si>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</si>
  <si>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</si>
  <si>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</si>
  <si>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</si>
  <si>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</si>
  <si>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</si>
  <si>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</si>
  <si>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</si>
  <si>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</si>
  <si>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</si>
  <si>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</si>
  <si>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</si>
  <si>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</si>
  <si>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</si>
  <si>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</si>
  <si>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</si>
  <si>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</si>
  <si>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</si>
  <si>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</si>
  <si>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</si>
  <si>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</si>
  <si>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</si>
  <si>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</si>
  <si>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</si>
  <si>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</si>
  <si>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</si>
  <si>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</si>
  <si>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</si>
  <si>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</si>
  <si>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</si>
  <si>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</si>
  <si>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</si>
  <si>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</si>
  <si>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</si>
  <si>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</si>
  <si>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</si>
  <si>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</si>
  <si>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</si>
  <si>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</si>
  <si>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</si>
  <si>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</si>
  <si>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</si>
  <si>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</si>
  <si>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</si>
  <si>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</si>
  <si>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</si>
  <si>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</si>
  <si>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</si>
  <si>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</si>
  <si>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</si>
  <si>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</si>
  <si>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</si>
  <si>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</si>
  <si>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</si>
  <si>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</si>
  <si>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</si>
  <si>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</si>
  <si>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</si>
  <si>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</si>
  <si>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</si>
  <si>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</si>
  <si>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</si>
  <si>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</si>
  <si>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</si>
  <si>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</si>
  <si>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</si>
  <si>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</si>
  <si>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</si>
  <si>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</si>
  <si>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</si>
  <si>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</si>
  <si>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</si>
  <si>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</si>
  <si>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</si>
  <si>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</si>
  <si>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</si>
  <si>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</si>
  <si>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</si>
  <si>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</si>
  <si>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</si>
  <si>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</si>
  <si>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</si>
  <si>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</si>
  <si>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</si>
  <si>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</si>
  <si>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</si>
  <si>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</si>
  <si>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</si>
  <si>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</si>
  <si>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</si>
  <si>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</si>
  <si>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</si>
  <si>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</si>
  <si>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</si>
  <si>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</si>
  <si>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</si>
  <si>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</si>
  <si>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</si>
  <si>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</si>
  <si>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</si>
  <si>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</si>
  <si>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</si>
  <si>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</si>
  <si>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</si>
  <si>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</si>
  <si>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</si>
  <si>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</si>
  <si>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</si>
  <si>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</si>
  <si>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</si>
  <si>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</si>
  <si>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</si>
  <si>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</si>
  <si>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</si>
  <si>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</si>
  <si>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</si>
  <si>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</si>
  <si>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</si>
  <si>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</si>
  <si>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</si>
  <si>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</si>
  <si>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</si>
  <si>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</si>
  <si>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</si>
  <si>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</si>
  <si>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</si>
  <si>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</si>
  <si>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</si>
  <si>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</si>
  <si>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</si>
  <si>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</si>
  <si>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</si>
  <si>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</si>
  <si>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</si>
  <si>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</si>
  <si>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</si>
  <si>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</si>
  <si>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</si>
  <si>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</si>
  <si>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</si>
  <si>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</si>
  <si>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</si>
  <si>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</si>
  <si>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</si>
  <si>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</si>
  <si>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</si>
  <si>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</si>
  <si>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</si>
  <si>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</si>
  <si>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</si>
  <si>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</si>
  <si>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</si>
  <si>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</si>
  <si>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</si>
  <si>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</si>
  <si>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</si>
  <si>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</si>
  <si>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</si>
  <si>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</si>
  <si>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</si>
  <si>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</si>
  <si>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</si>
  <si>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</si>
  <si>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</si>
  <si>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</si>
  <si>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</si>
  <si>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</si>
  <si>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</si>
  <si>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</si>
  <si>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</si>
  <si>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</si>
  <si>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</si>
  <si>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</si>
  <si>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</si>
  <si>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</si>
  <si>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</si>
  <si>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</si>
  <si>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</si>
  <si>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</si>
  <si>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</si>
  <si>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</si>
  <si>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</si>
  <si>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</si>
  <si>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</si>
  <si>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</si>
  <si>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</si>
  <si>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</si>
  <si>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</si>
  <si>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</si>
  <si>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</si>
  <si>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</si>
  <si>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</si>
  <si>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</si>
  <si>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</si>
  <si>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</si>
  <si>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</si>
  <si>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</si>
  <si>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</si>
  <si>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</si>
  <si>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</si>
  <si>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</si>
  <si>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</si>
  <si>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</si>
  <si>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</si>
  <si>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</si>
  <si>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</si>
  <si>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</si>
  <si>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</si>
  <si>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</si>
  <si>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</si>
  <si>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</si>
  <si>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</si>
  <si>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</si>
  <si>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</si>
  <si>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</si>
  <si>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</si>
  <si>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</si>
  <si>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</si>
  <si>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</si>
  <si>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</si>
  <si>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</si>
  <si>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</si>
  <si>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</si>
  <si>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</si>
  <si>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</si>
  <si>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</si>
  <si>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</si>
  <si>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</si>
  <si>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</si>
  <si>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</si>
  <si>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</si>
  <si>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</si>
  <si>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</si>
  <si>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</si>
  <si>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</si>
  <si>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</si>
  <si>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</si>
  <si>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</si>
  <si>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</si>
  <si>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</si>
  <si>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</si>
  <si>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</si>
  <si>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</si>
  <si>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</si>
  <si>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</si>
  <si>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</si>
  <si>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</si>
  <si>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</si>
  <si>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</si>
  <si>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</si>
  <si>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</si>
  <si>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</si>
  <si>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</si>
  <si>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</si>
  <si>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</si>
  <si>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</si>
  <si>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</si>
  <si>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</si>
  <si>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</si>
  <si>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</si>
  <si>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</si>
  <si>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</si>
  <si>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</si>
  <si>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</si>
  <si>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</si>
  <si>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</si>
  <si>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</si>
  <si>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</si>
  <si>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</si>
  <si>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</si>
  <si>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</si>
  <si>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</si>
  <si>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</si>
  <si>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</si>
  <si>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</si>
  <si>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</si>
  <si>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</si>
  <si>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</si>
  <si>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</si>
  <si>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</si>
  <si>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</si>
  <si>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</si>
  <si>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</si>
  <si>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</si>
  <si>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</si>
  <si>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</si>
  <si>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</si>
  <si>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</si>
  <si>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</si>
  <si>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</si>
  <si>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</si>
  <si>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</si>
  <si>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</si>
  <si>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</si>
  <si>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</si>
  <si>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</si>
  <si>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</si>
  <si>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</si>
  <si>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</si>
  <si>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</si>
  <si>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</si>
  <si>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</si>
  <si>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</si>
  <si>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</si>
  <si>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</si>
  <si>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</si>
  <si>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</si>
  <si>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</si>
  <si>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</si>
  <si>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</si>
  <si>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</si>
  <si>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</si>
  <si>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</si>
  <si>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</si>
  <si>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</si>
  <si>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</si>
  <si>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</si>
  <si>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</si>
  <si>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</si>
  <si>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</si>
  <si>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</si>
  <si>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</si>
  <si>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</si>
  <si>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</si>
  <si>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</si>
  <si>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</si>
  <si>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</si>
  <si>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</si>
  <si>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</si>
  <si>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</si>
  <si>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</si>
  <si>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</si>
  <si>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</si>
  <si>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</si>
  <si>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</si>
  <si>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</si>
  <si>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</si>
  <si>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</si>
  <si>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</si>
  <si>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</si>
  <si>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</si>
  <si>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</si>
  <si>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</si>
  <si>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</si>
  <si>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</si>
  <si>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</si>
  <si>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</si>
  <si>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</si>
  <si>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</si>
  <si>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</si>
  <si>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</si>
  <si>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</si>
  <si>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</si>
  <si>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</si>
  <si>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</si>
  <si>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</si>
  <si>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</si>
  <si>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</si>
  <si>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</si>
  <si>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</si>
  <si>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</si>
  <si>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</si>
  <si>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</si>
  <si>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</si>
  <si>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</si>
  <si>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</si>
  <si>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</si>
  <si>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</si>
  <si>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</si>
  <si>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</si>
  <si>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</si>
  <si>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</si>
  <si>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</si>
  <si>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</si>
  <si>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</si>
  <si>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</si>
  <si>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</si>
  <si>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</si>
  <si>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</si>
  <si>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</si>
  <si>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</si>
  <si>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</si>
  <si>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</si>
  <si>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</si>
  <si>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</si>
  <si>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</si>
  <si>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</si>
  <si>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</si>
  <si>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</si>
  <si>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</si>
  <si>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</si>
  <si>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</si>
  <si>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</si>
  <si>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</si>
  <si>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</si>
  <si>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</si>
  <si>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</si>
  <si>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</si>
  <si>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</si>
  <si>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</si>
  <si>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</si>
  <si>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</si>
  <si>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</si>
  <si>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</si>
  <si>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</si>
  <si>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</si>
  <si>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</si>
  <si>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</si>
  <si>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</si>
  <si>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</si>
  <si>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</si>
  <si>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</si>
  <si>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</si>
  <si>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</si>
  <si>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</si>
  <si>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</si>
  <si>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</si>
  <si>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</si>
  <si>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</si>
  <si>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</si>
  <si>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</si>
  <si>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</si>
  <si>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</si>
  <si>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</si>
  <si>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</si>
  <si>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</si>
  <si>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</si>
  <si>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</si>
  <si>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</si>
  <si>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</si>
  <si>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</si>
  <si>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</si>
  <si>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</si>
  <si>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</si>
  <si>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</si>
  <si>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</si>
  <si>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</si>
  <si>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</si>
  <si>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</si>
  <si>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</si>
  <si>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</si>
  <si>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</si>
  <si>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</si>
  <si>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</si>
  <si>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</si>
  <si>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</si>
  <si>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</si>
  <si>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</si>
  <si>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</si>
  <si>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</si>
  <si>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</si>
  <si>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</si>
  <si>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</si>
  <si>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</si>
  <si>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</si>
  <si>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</si>
  <si>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</si>
  <si>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</si>
  <si>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</si>
  <si>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</si>
  <si>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</si>
  <si>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</si>
  <si>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</si>
  <si>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</si>
  <si>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</si>
  <si>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</si>
  <si>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</si>
  <si>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</si>
  <si>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</si>
  <si>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</si>
  <si>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</si>
  <si>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</si>
  <si>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</si>
  <si>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</si>
  <si>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</si>
  <si>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</si>
  <si>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</si>
  <si>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</si>
  <si>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</si>
  <si>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</si>
  <si>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</si>
  <si>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</si>
  <si>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</si>
  <si>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</si>
  <si>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</si>
  <si>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</si>
  <si>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</si>
  <si>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</si>
  <si>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</si>
  <si>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</si>
  <si>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</si>
  <si>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</si>
  <si>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</si>
  <si>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</si>
  <si>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</si>
  <si>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</si>
  <si>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</si>
  <si>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</si>
  <si>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</si>
  <si>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</si>
  <si>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</si>
  <si>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</si>
  <si>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</si>
  <si>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</si>
  <si>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</si>
  <si>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</si>
  <si>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</si>
  <si>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</si>
  <si>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</si>
  <si>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</si>
  <si>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</si>
  <si>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</si>
  <si>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</si>
  <si>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</si>
  <si>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</si>
  <si>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</si>
  <si>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</si>
  <si>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</si>
  <si>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</si>
  <si>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</si>
  <si>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</si>
  <si>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</si>
  <si>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</si>
  <si>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</si>
  <si>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</si>
  <si>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</si>
  <si>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</si>
  <si>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</si>
  <si>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</si>
  <si>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</si>
  <si>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</si>
  <si>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</si>
  <si>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</si>
  <si>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</si>
  <si>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</si>
  <si>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</si>
  <si>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</si>
  <si>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</si>
  <si>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</si>
  <si>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</si>
  <si>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</si>
  <si>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</si>
  <si>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</si>
  <si>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</si>
  <si>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</si>
  <si>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</si>
  <si>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</si>
  <si>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</si>
  <si>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</si>
  <si>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</si>
  <si>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</si>
  <si>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</si>
  <si>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</si>
  <si>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</si>
  <si>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</si>
  <si>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</si>
  <si>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</si>
  <si>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</si>
  <si>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</si>
  <si>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</si>
  <si>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</si>
  <si>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</si>
  <si>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</si>
  <si>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</si>
  <si>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</si>
  <si>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</si>
  <si>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</si>
  <si>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</si>
  <si>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</si>
  <si>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</si>
  <si>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</si>
  <si>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</si>
  <si>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</si>
  <si>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</si>
  <si>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</si>
  <si>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</si>
  <si>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</si>
  <si>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</si>
  <si>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</si>
  <si>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</si>
  <si>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</si>
  <si>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</si>
  <si>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</si>
  <si>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</si>
  <si>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</si>
  <si>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</si>
  <si>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</si>
  <si>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</si>
  <si>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</si>
  <si>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</si>
  <si>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</si>
  <si>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</si>
  <si>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</si>
  <si>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</si>
  <si>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</si>
  <si>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</si>
  <si>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</si>
  <si>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</si>
  <si>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</si>
  <si>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</si>
  <si>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</si>
  <si>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</si>
  <si>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</si>
  <si>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</si>
  <si>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</si>
  <si>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</si>
  <si>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</si>
  <si>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</si>
  <si>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</si>
  <si>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</si>
  <si>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</si>
  <si>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</si>
  <si>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</si>
  <si>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</si>
  <si>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</si>
  <si>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</si>
  <si>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</si>
  <si>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</si>
  <si>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</si>
  <si>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</si>
  <si>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</si>
  <si>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</si>
  <si>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</si>
  <si>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</si>
  <si>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</si>
  <si>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</si>
  <si>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</si>
  <si>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</si>
  <si>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</si>
  <si>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</si>
  <si>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</si>
  <si>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</si>
  <si>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</si>
  <si>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</si>
  <si>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</si>
  <si>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</si>
  <si>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</si>
  <si>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</si>
  <si>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</si>
  <si>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</si>
  <si>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</si>
  <si>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</si>
  <si>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</si>
  <si>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</si>
  <si>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</si>
  <si>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</si>
  <si>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</si>
  <si>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</si>
  <si>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</si>
  <si>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</si>
  <si>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</si>
  <si>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</si>
  <si>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</si>
  <si>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</si>
  <si>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</si>
  <si>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</si>
  <si>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</si>
  <si>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</si>
  <si>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</si>
  <si>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</si>
  <si>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</si>
  <si>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</si>
  <si>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</si>
  <si>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</si>
  <si>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</si>
  <si>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</si>
  <si>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</si>
  <si>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</si>
  <si>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</si>
  <si>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</si>
  <si>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</si>
  <si>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</si>
  <si>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</si>
  <si>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</si>
  <si>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</si>
  <si>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</si>
  <si>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</si>
  <si>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</si>
  <si>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</si>
  <si>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</si>
  <si>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</si>
  <si>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</si>
  <si>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</si>
  <si>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</si>
  <si>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</si>
  <si>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</si>
  <si>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</si>
  <si>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</si>
  <si>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</si>
  <si>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</si>
  <si>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</si>
  <si>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</si>
  <si>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</si>
  <si>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</si>
  <si>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</si>
  <si>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</si>
  <si>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</si>
  <si>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</si>
  <si>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</si>
  <si>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</si>
  <si>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</si>
  <si>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</si>
  <si>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</si>
  <si>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</si>
  <si>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</si>
  <si>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</si>
  <si>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</si>
  <si>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</si>
  <si>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</si>
  <si>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</si>
  <si>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</si>
  <si>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</si>
  <si>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</si>
  <si>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</si>
  <si>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</si>
  <si>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</si>
  <si>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</si>
  <si>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</si>
  <si>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</si>
  <si>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</si>
  <si>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</si>
  <si>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</si>
  <si>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</si>
  <si>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</si>
  <si>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</si>
  <si>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</si>
  <si>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</si>
  <si>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</si>
  <si>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</si>
  <si>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</si>
  <si>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</si>
  <si>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</si>
  <si>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</si>
  <si>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</si>
  <si>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</si>
  <si>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</si>
  <si>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</si>
  <si>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</si>
  <si>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</si>
  <si>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</si>
  <si>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</si>
  <si>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</si>
  <si>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</si>
  <si>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</si>
  <si>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</si>
  <si>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</si>
  <si>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</si>
  <si>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</si>
  <si>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</si>
  <si>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</si>
  <si>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</si>
  <si>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</si>
  <si>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</si>
  <si>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</si>
  <si>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</si>
  <si>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</si>
  <si>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</si>
  <si>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</si>
  <si>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</si>
  <si>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</si>
  <si>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</si>
  <si>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</si>
  <si>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</si>
  <si>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</si>
  <si>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</si>
  <si>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</si>
  <si>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</si>
  <si>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</si>
  <si>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</si>
  <si>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</si>
  <si>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</si>
  <si>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</si>
  <si>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</si>
  <si>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</si>
  <si>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</si>
  <si>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</si>
  <si>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</si>
  <si>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</si>
  <si>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</si>
  <si>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</si>
  <si>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</si>
  <si>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</si>
  <si>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</si>
  <si>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</si>
  <si>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</si>
  <si>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</si>
  <si>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</si>
  <si>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</si>
  <si>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</si>
  <si>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</si>
  <si>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</si>
  <si>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</si>
  <si>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</si>
  <si>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</si>
  <si>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</si>
  <si>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</si>
  <si>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</si>
  <si>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</si>
  <si>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</si>
  <si>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</si>
  <si>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</si>
  <si>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</si>
  <si>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</si>
  <si>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</si>
  <si>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</si>
  <si>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</si>
  <si>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</si>
  <si>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</si>
  <si>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</si>
  <si>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</si>
  <si>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</si>
  <si>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</si>
  <si>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</si>
  <si>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</si>
  <si>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</si>
  <si>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</si>
  <si>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</si>
  <si>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</si>
  <si>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</si>
  <si>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</si>
  <si>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</si>
  <si>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</si>
  <si>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</si>
  <si>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</si>
  <si>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</si>
  <si>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</si>
  <si>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</si>
  <si>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</si>
  <si>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</si>
  <si>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</si>
  <si>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</si>
  <si>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</si>
  <si>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</si>
  <si>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</si>
  <si>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</si>
  <si>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</si>
  <si>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</si>
  <si>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</si>
  <si>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</si>
  <si>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</si>
  <si>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</si>
  <si>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</si>
  <si>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</si>
  <si>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</si>
  <si>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</si>
  <si>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</si>
  <si>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</si>
  <si>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</si>
  <si>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</si>
  <si>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</si>
  <si>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</si>
  <si>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</si>
  <si>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</si>
  <si>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</si>
  <si>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</si>
  <si>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</si>
  <si>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</si>
  <si>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</si>
  <si>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</si>
  <si>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</si>
  <si>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</si>
  <si>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</si>
  <si>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</si>
  <si>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</si>
  <si>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</si>
  <si>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</si>
  <si>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</si>
  <si>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</si>
  <si>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</si>
  <si>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</si>
  <si>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</si>
  <si>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</si>
  <si>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</si>
  <si>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</si>
  <si>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</si>
  <si>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</si>
  <si>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</si>
  <si>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</si>
  <si>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</si>
  <si>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</si>
  <si>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</si>
  <si>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</si>
  <si>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</si>
  <si>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</si>
  <si>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</si>
  <si>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</si>
  <si>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</si>
  <si>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</si>
  <si>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</si>
  <si>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</si>
  <si>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</si>
  <si>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</si>
  <si>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</si>
  <si>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</si>
  <si>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</si>
  <si>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</si>
  <si>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</si>
  <si>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</si>
  <si>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</si>
  <si>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</si>
  <si>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</si>
  <si>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</si>
  <si>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</si>
  <si>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</si>
  <si>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</si>
  <si>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</si>
  <si>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</si>
  <si>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</si>
  <si>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</si>
  <si>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</si>
  <si>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</si>
  <si>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</si>
  <si>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</si>
  <si>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</si>
  <si>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</si>
  <si>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</si>
  <si>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</si>
  <si>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</si>
  <si>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</si>
  <si>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</si>
  <si>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</si>
  <si>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</si>
  <si>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</si>
  <si>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</si>
  <si>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</si>
  <si>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</si>
  <si>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</si>
  <si>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</si>
  <si>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</si>
  <si>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</si>
  <si>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</si>
  <si>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</si>
  <si>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</si>
  <si>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</si>
  <si>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</si>
  <si>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</si>
  <si>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</si>
  <si>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</si>
  <si>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</si>
  <si>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</si>
  <si>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</si>
  <si>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</si>
  <si>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</si>
  <si>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</si>
  <si>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</si>
  <si>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</si>
  <si>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</si>
  <si>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</si>
  <si>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</si>
  <si>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</si>
  <si>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</si>
  <si>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</si>
  <si>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</si>
  <si>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</si>
  <si>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</si>
  <si>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</si>
  <si>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</si>
  <si>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</si>
  <si>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</si>
  <si>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</si>
  <si>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</si>
  <si>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</si>
  <si>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</si>
  <si>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</si>
  <si>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</si>
  <si>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</si>
  <si>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</si>
  <si>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</si>
  <si>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</si>
  <si>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</si>
  <si>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</si>
  <si>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</si>
  <si>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</si>
  <si>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</si>
  <si>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</si>
  <si>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</si>
  <si>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</si>
  <si>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</si>
  <si>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</si>
  <si>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</si>
  <si>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</si>
  <si>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</si>
  <si>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</si>
  <si>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</si>
  <si>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</si>
  <si>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</si>
  <si>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</si>
  <si>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</si>
  <si>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</si>
  <si>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</si>
  <si>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</si>
  <si>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</si>
  <si>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</si>
  <si>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</si>
  <si>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</si>
  <si>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</si>
  <si>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</si>
  <si>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</si>
  <si>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</si>
  <si>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</si>
  <si>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</si>
  <si>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</si>
  <si>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</si>
  <si>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</si>
  <si>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</si>
  <si>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</si>
  <si>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</si>
  <si>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</si>
  <si>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</si>
  <si>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</si>
  <si>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</si>
  <si>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</si>
  <si>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</si>
  <si>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</si>
  <si>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</si>
  <si>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</si>
  <si>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</si>
  <si>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</si>
  <si>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</si>
  <si>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</si>
  <si>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</si>
  <si>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</si>
  <si>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</si>
  <si>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</si>
  <si>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</si>
  <si>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</si>
  <si>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</si>
  <si>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</si>
  <si>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</si>
  <si>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</si>
  <si>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</si>
  <si>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</si>
  <si>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</si>
  <si>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</si>
  <si>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</si>
  <si>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</si>
  <si>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</si>
  <si>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</si>
  <si>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</si>
  <si>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</si>
  <si>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</si>
  <si>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</si>
  <si>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</si>
  <si>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</si>
  <si>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</si>
  <si>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</si>
  <si>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</si>
  <si>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</si>
  <si>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</si>
  <si>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</si>
  <si>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</si>
  <si>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</si>
  <si>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</si>
  <si>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</si>
  <si>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</si>
  <si>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</si>
  <si>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</si>
  <si>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</si>
  <si>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</si>
  <si>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</si>
  <si>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</si>
  <si>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</si>
  <si>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</si>
  <si>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</si>
  <si>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</si>
  <si>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</si>
  <si>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</si>
  <si>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</si>
  <si>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</si>
  <si>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</si>
  <si>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</si>
  <si>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</si>
  <si>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</si>
  <si>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</si>
  <si>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</si>
  <si>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</si>
  <si>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</si>
  <si>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</si>
  <si>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</si>
  <si>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</si>
  <si>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</si>
  <si>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</si>
  <si>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</si>
  <si>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</si>
  <si>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</si>
  <si>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</si>
  <si>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</si>
  <si>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</si>
  <si>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</si>
  <si>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</si>
  <si>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</si>
  <si>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</si>
  <si>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</si>
  <si>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</si>
  <si>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</si>
  <si>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</si>
  <si>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</si>
  <si>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</si>
  <si>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</si>
  <si>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</si>
  <si>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</si>
  <si>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</si>
  <si>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</si>
  <si>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</si>
  <si>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</si>
  <si>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</si>
  <si>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</si>
  <si>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</si>
  <si>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</si>
  <si>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</si>
  <si>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</si>
  <si>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</si>
  <si>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</si>
  <si>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</si>
  <si>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</si>
  <si>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</si>
  <si>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</si>
  <si>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</si>
  <si>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</si>
  <si>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</si>
  <si>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</si>
  <si>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</si>
  <si>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</si>
  <si>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</si>
  <si>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</si>
  <si>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</si>
  <si>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</si>
  <si>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</si>
  <si>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</si>
  <si>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</si>
  <si>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</si>
  <si>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</si>
  <si>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</si>
  <si>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</si>
  <si>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</si>
  <si>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</si>
  <si>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</si>
  <si>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</si>
  <si>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</si>
  <si>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</si>
  <si>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</si>
  <si>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</si>
  <si>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</si>
  <si>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</si>
  <si>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</si>
  <si>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</si>
  <si>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</si>
  <si>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</si>
  <si>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</si>
  <si>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</si>
  <si>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</si>
  <si>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</si>
  <si>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</si>
  <si>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</si>
  <si>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</si>
  <si>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</si>
  <si>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</si>
  <si>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</si>
  <si>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</si>
  <si>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</si>
  <si>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</si>
  <si>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</si>
  <si>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</si>
  <si>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</si>
  <si>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</si>
  <si>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</si>
  <si>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</si>
  <si>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</si>
  <si>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</si>
  <si>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</si>
  <si>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</si>
  <si>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</si>
  <si>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</si>
  <si>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</si>
  <si>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</si>
  <si>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</si>
  <si>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</si>
  <si>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</si>
  <si>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</si>
  <si>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</si>
  <si>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</si>
  <si>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</si>
  <si>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</si>
  <si>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</si>
  <si>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</si>
  <si>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</si>
  <si>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</si>
  <si>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</si>
  <si>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</si>
  <si>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</si>
  <si>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</si>
  <si>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</si>
  <si>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</si>
  <si>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</si>
  <si>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</si>
  <si>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</si>
  <si>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</si>
  <si>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</si>
  <si>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</si>
  <si>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</si>
  <si>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</si>
  <si>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</si>
  <si>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</si>
  <si>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</si>
  <si>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</si>
  <si>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</si>
  <si>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</si>
  <si>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</si>
  <si>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</si>
  <si>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</si>
  <si>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</si>
  <si>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</si>
  <si>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</si>
  <si>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</si>
  <si>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</si>
  <si>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</si>
  <si>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</si>
  <si>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</si>
  <si>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</si>
  <si>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</si>
  <si>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</si>
  <si>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</si>
  <si>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</si>
  <si>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</si>
  <si>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</si>
  <si>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</si>
  <si>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</si>
  <si>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</si>
  <si>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</si>
  <si>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</si>
  <si>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</si>
  <si>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</si>
  <si>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</si>
  <si>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</si>
  <si>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</si>
  <si>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</si>
  <si>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</si>
  <si>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</si>
  <si>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</si>
  <si>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</si>
  <si>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</si>
  <si>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</si>
  <si>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</si>
  <si>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</si>
  <si>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</si>
  <si>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</si>
  <si>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</si>
  <si>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</si>
  <si>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</si>
  <si>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</si>
  <si>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</si>
  <si>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</si>
  <si>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</si>
  <si>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</si>
  <si>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</si>
  <si>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</si>
  <si>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</si>
  <si>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</si>
  <si>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</si>
  <si>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</si>
  <si>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</si>
  <si>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</si>
  <si>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</si>
  <si>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</si>
  <si>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</si>
  <si>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</si>
  <si>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</si>
  <si>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</si>
  <si>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</si>
  <si>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</si>
  <si>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</si>
  <si>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</si>
  <si>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</si>
  <si>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</si>
  <si>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</si>
  <si>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</si>
  <si>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</si>
  <si>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</si>
  <si>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</si>
  <si>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</si>
  <si>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</si>
  <si>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</si>
  <si>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</si>
  <si>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</si>
  <si>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</si>
  <si>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</si>
  <si>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</si>
  <si>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</si>
  <si>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</si>
  <si>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</si>
  <si>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</si>
  <si>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</si>
  <si>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</si>
  <si>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</si>
  <si>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</si>
  <si>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</si>
  <si>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</si>
  <si>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</si>
  <si>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</si>
  <si>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</si>
  <si>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</si>
  <si>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</si>
  <si>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</si>
  <si>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</si>
  <si>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</si>
  <si>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</si>
  <si>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</si>
  <si>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</si>
  <si>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</si>
  <si>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</si>
  <si>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</si>
  <si>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</si>
  <si>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</si>
  <si>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</si>
  <si>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</si>
  <si>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</si>
  <si>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</si>
  <si>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</si>
  <si>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</si>
  <si>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</si>
  <si>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</si>
  <si>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</si>
  <si>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</si>
  <si>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</si>
  <si>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</si>
  <si>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</si>
  <si>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</si>
  <si>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</si>
  <si>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</si>
  <si>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</si>
  <si>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</si>
  <si>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</si>
  <si>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</si>
  <si>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</si>
  <si>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</si>
  <si>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</si>
  <si>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</si>
  <si>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</si>
  <si>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</si>
  <si>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</si>
  <si>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</si>
  <si>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</si>
  <si>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</si>
  <si>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</si>
  <si>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</si>
  <si>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</si>
  <si>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</si>
  <si>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</si>
  <si>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</si>
  <si>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</si>
  <si>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</si>
  <si>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</si>
  <si>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</si>
  <si>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</si>
  <si>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</si>
  <si>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</si>
  <si>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</si>
  <si>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</si>
  <si>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</si>
  <si>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</si>
  <si>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</si>
  <si>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</si>
  <si>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</si>
  <si>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</si>
  <si>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</si>
  <si>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</si>
  <si>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</si>
  <si>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</si>
  <si>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</si>
  <si>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</si>
  <si>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</si>
  <si>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</si>
  <si>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</si>
  <si>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</si>
  <si>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</si>
  <si>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</si>
  <si>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</si>
  <si>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</si>
  <si>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</si>
  <si>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</si>
  <si>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</si>
  <si>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</si>
  <si>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</si>
  <si>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</si>
  <si>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</si>
  <si>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</si>
  <si>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</si>
  <si>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</si>
  <si>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</si>
  <si>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</si>
  <si>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</si>
  <si>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</si>
  <si>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</si>
  <si>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</si>
  <si>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</si>
  <si>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</si>
  <si>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</si>
  <si>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</si>
  <si>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</si>
  <si>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</si>
  <si>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</si>
  <si>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</si>
  <si>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</si>
  <si>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</si>
  <si>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</si>
  <si>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</si>
  <si>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</si>
  <si>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</si>
  <si>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</si>
  <si>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</si>
  <si>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</si>
  <si>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</si>
  <si>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</si>
  <si>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</si>
  <si>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</si>
  <si>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</si>
  <si>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</si>
  <si>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</si>
  <si>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</si>
  <si>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</si>
  <si>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</si>
  <si>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</si>
  <si>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</si>
  <si>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</si>
  <si>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</si>
  <si>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</si>
  <si>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</si>
  <si>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</si>
  <si>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</si>
  <si>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</si>
  <si>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</si>
  <si>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</si>
  <si>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</si>
  <si>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</si>
  <si>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</si>
  <si>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</si>
  <si>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</si>
  <si>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</si>
  <si>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</si>
  <si>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</si>
  <si>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</si>
  <si>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</si>
  <si>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</si>
  <si>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</si>
  <si>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</si>
  <si>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</si>
  <si>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</si>
  <si>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</si>
  <si>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</si>
  <si>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</si>
  <si>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</si>
  <si>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</si>
  <si>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</si>
  <si>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</si>
  <si>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</si>
  <si>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</si>
  <si>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</si>
  <si>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</si>
  <si>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</si>
  <si>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</si>
  <si>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</si>
  <si>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</si>
  <si>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</si>
  <si>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</si>
  <si>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</si>
  <si>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</si>
  <si>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</si>
  <si>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</si>
  <si>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</si>
  <si>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</si>
  <si>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</si>
  <si>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</si>
  <si>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</si>
  <si>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</si>
  <si>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</si>
  <si>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</si>
  <si>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</si>
  <si>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</si>
  <si>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</si>
  <si>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</si>
  <si>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</si>
  <si>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</si>
  <si>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</si>
  <si>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</si>
  <si>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</si>
  <si>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</si>
  <si>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</si>
  <si>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</si>
  <si>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</si>
  <si>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</si>
  <si>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</si>
  <si>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</si>
  <si>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</si>
  <si>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</si>
  <si>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</si>
  <si>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</si>
  <si>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</si>
  <si>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</si>
  <si>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</si>
  <si>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</si>
  <si>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</si>
  <si>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</si>
  <si>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</si>
  <si>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</si>
  <si>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</si>
  <si>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</si>
  <si>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</si>
  <si>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</si>
  <si>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</si>
  <si>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</si>
  <si>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</si>
  <si>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</si>
  <si>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</si>
  <si>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</si>
  <si>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</si>
  <si>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</si>
  <si>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</si>
  <si>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</si>
  <si>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</si>
  <si>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</si>
  <si>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</si>
  <si>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</si>
  <si>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</si>
  <si>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</si>
  <si>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</si>
  <si>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</si>
  <si>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</si>
  <si>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</si>
  <si>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</si>
  <si>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</si>
  <si>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</si>
  <si>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</si>
  <si>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</si>
  <si>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</si>
  <si>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</si>
  <si>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</si>
  <si>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</si>
  <si>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</si>
  <si>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</si>
  <si>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</si>
  <si>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</si>
  <si>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</si>
  <si>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</si>
  <si>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</si>
  <si>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</si>
  <si>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</si>
  <si>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</si>
  <si>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</si>
  <si>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</si>
  <si>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</si>
  <si>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</si>
  <si>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</si>
  <si>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</si>
  <si>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</si>
  <si>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</si>
  <si>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</si>
  <si>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</si>
  <si>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</si>
  <si>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</si>
  <si>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</si>
  <si>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</si>
  <si>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</si>
  <si>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</si>
  <si>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</si>
  <si>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</si>
  <si>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</si>
  <si>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</si>
  <si>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</si>
  <si>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</si>
  <si>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</si>
  <si>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</si>
  <si>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</si>
  <si>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</si>
  <si>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</si>
  <si>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</si>
  <si>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</si>
  <si>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</si>
  <si>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</si>
  <si>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</si>
  <si>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</si>
  <si>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</si>
  <si>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</si>
  <si>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</si>
  <si>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</si>
  <si>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</si>
  <si>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</si>
  <si>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</si>
  <si>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</si>
  <si>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</si>
  <si>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</si>
  <si>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</si>
  <si>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</si>
  <si>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</si>
  <si>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</si>
  <si>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</si>
  <si>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</si>
  <si>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</si>
  <si>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</si>
  <si>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</si>
  <si>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</si>
  <si>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</si>
  <si>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</si>
  <si>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</si>
  <si>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</si>
  <si>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</si>
  <si>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</si>
  <si>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</si>
  <si>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</si>
  <si>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</si>
  <si>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</si>
  <si>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</si>
  <si>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</si>
  <si>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</si>
  <si>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</si>
  <si>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</si>
  <si>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</si>
  <si>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</si>
  <si>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</si>
  <si>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</si>
  <si>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</si>
  <si>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</si>
  <si>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</si>
  <si>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</si>
  <si>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</si>
  <si>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</si>
  <si>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</si>
  <si>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</si>
  <si>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</si>
  <si>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</si>
  <si>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</si>
  <si>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</si>
  <si>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</si>
  <si>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</si>
  <si>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</si>
  <si>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</si>
  <si>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</si>
  <si>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</si>
  <si>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</si>
  <si>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</si>
  <si>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</si>
  <si>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</si>
  <si>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</si>
  <si>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</si>
  <si>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</si>
  <si>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</si>
  <si>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</si>
  <si>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</si>
  <si>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</si>
  <si>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</si>
  <si>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</si>
  <si>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</si>
  <si>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</si>
  <si>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</si>
  <si>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</si>
  <si>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</si>
  <si>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</si>
  <si>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</si>
  <si>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</si>
  <si>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</si>
  <si>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</si>
  <si>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</si>
  <si>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</si>
  <si>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</si>
  <si>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</si>
  <si>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</si>
  <si>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</si>
  <si>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</si>
  <si>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</si>
  <si>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</si>
  <si>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</si>
  <si>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</si>
  <si>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</si>
  <si>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</si>
  <si>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</si>
  <si>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</si>
  <si>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</si>
  <si>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</si>
  <si>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</si>
  <si>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</si>
  <si>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</si>
  <si>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</si>
  <si>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</si>
  <si>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</si>
  <si>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</si>
  <si>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</si>
  <si>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</si>
  <si>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</si>
  <si>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</si>
  <si>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</si>
  <si>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</si>
  <si>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</si>
  <si>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</si>
  <si>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</si>
  <si>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</si>
  <si>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</si>
  <si>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</si>
  <si>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</si>
  <si>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</si>
  <si>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</si>
  <si>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</si>
  <si>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</si>
  <si>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</si>
  <si>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</si>
  <si>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</si>
  <si>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</si>
  <si>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</si>
  <si>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</si>
  <si>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</si>
  <si>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</si>
  <si>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</si>
  <si>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</si>
  <si>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</si>
  <si>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</si>
  <si>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</si>
  <si>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</si>
  <si>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</si>
  <si>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</si>
  <si>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</si>
  <si>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</si>
  <si>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</si>
  <si>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</si>
  <si>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</si>
  <si>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</si>
  <si>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</si>
  <si>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</si>
  <si>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</si>
  <si>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</si>
  <si>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</si>
  <si>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</si>
  <si>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</si>
  <si>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</si>
  <si>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</si>
  <si>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</si>
  <si>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</si>
  <si>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</si>
  <si>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</si>
  <si>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</si>
  <si>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</si>
  <si>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</si>
  <si>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</si>
  <si>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</si>
  <si>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</si>
  <si>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</si>
  <si>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</si>
  <si>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</si>
  <si>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</si>
  <si>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</si>
  <si>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</si>
  <si>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</si>
  <si>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</si>
  <si>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</si>
  <si>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</si>
  <si>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</si>
  <si>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</si>
  <si>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</si>
  <si>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</si>
  <si>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</si>
  <si>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</si>
  <si>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</si>
  <si>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</si>
  <si>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</si>
  <si>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</si>
  <si>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</si>
  <si>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</si>
  <si>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</si>
  <si>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</si>
  <si>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</si>
  <si>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</si>
  <si>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</si>
  <si>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</si>
  <si>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</si>
  <si>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</si>
  <si>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</si>
  <si>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</si>
  <si>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</si>
  <si>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</si>
  <si>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</si>
  <si>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</si>
  <si>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</si>
  <si>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</si>
  <si>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</si>
  <si>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</si>
  <si>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</si>
  <si>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</si>
  <si>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</si>
  <si>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</si>
  <si>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</si>
  <si>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</si>
  <si>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</si>
  <si>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</si>
  <si>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</si>
  <si>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</si>
  <si>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</si>
  <si>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</si>
  <si>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</si>
  <si>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</si>
  <si>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</si>
  <si>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</si>
  <si>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</si>
  <si>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</si>
  <si>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</si>
  <si>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</si>
  <si>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</si>
  <si>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</si>
  <si>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</si>
  <si>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</si>
  <si>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</si>
  <si>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</si>
  <si>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</si>
  <si>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</si>
  <si>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</si>
  <si>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</si>
  <si>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</si>
  <si>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</si>
  <si>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</si>
  <si>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</si>
  <si>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</si>
  <si>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</si>
  <si>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</si>
  <si>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</si>
  <si>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</si>
  <si>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</si>
  <si>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</si>
  <si>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</si>
  <si>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</si>
  <si>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</si>
  <si>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</si>
  <si>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</si>
  <si>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</si>
  <si>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</si>
  <si>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</si>
  <si>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</si>
  <si>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</si>
  <si>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</si>
  <si>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</si>
  <si>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</si>
  <si>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</si>
  <si>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</si>
  <si>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</si>
  <si>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</si>
  <si>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</si>
  <si>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</si>
  <si>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</si>
  <si>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</si>
  <si>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</si>
  <si>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</si>
  <si>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</si>
  <si>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</si>
  <si>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</si>
  <si>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</si>
  <si>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</si>
  <si>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</si>
  <si>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</si>
  <si>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</si>
  <si>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</si>
  <si>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</si>
  <si>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</si>
  <si>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</si>
  <si>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</si>
  <si>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</si>
  <si>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</si>
  <si>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</si>
  <si>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</si>
  <si>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</si>
  <si>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</si>
  <si>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</si>
  <si>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</si>
  <si>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</si>
  <si>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</si>
  <si>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</si>
  <si>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</si>
  <si>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</si>
  <si>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</si>
  <si>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</si>
  <si>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</si>
  <si>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</si>
  <si>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</si>
  <si>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</si>
  <si>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</si>
  <si>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</si>
  <si>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</si>
  <si>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</si>
  <si>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</si>
  <si>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</si>
  <si>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</si>
  <si>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</si>
  <si>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</si>
  <si>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</si>
  <si>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</si>
  <si>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</si>
  <si>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</si>
  <si>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</si>
  <si>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</si>
  <si>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</si>
  <si>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</si>
  <si>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</si>
  <si>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</si>
  <si>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</si>
  <si>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</si>
  <si>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</si>
  <si>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</si>
  <si>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</si>
  <si>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</si>
  <si>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</si>
  <si>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</si>
  <si>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</si>
  <si>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</si>
  <si>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</si>
  <si>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</si>
  <si>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</si>
  <si>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</si>
  <si>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</si>
  <si>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</si>
  <si>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</si>
  <si>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</si>
  <si>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</si>
  <si>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</si>
  <si>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</si>
  <si>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</si>
  <si>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</si>
  <si>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</si>
  <si>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</si>
  <si>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</si>
  <si>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</si>
  <si>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</si>
  <si>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</si>
  <si>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</si>
  <si>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</si>
  <si>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</si>
  <si>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</si>
  <si>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</si>
  <si>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</si>
  <si>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</si>
  <si>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</si>
  <si>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</si>
  <si>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</si>
  <si>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</si>
  <si>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</si>
  <si>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</si>
  <si>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</si>
  <si>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</si>
  <si>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</si>
  <si>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</si>
  <si>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</si>
  <si>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</si>
  <si>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</si>
  <si>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</si>
  <si>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</si>
  <si>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</si>
  <si>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</si>
  <si>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</si>
  <si>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</si>
  <si>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</si>
  <si>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</si>
  <si>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</si>
  <si>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</si>
  <si>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</si>
  <si>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</si>
  <si>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</si>
  <si>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</si>
  <si>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</si>
  <si>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</si>
  <si>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</si>
  <si>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</si>
  <si>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</si>
  <si>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</si>
  <si>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</si>
  <si>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</si>
  <si>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</si>
  <si>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</si>
  <si>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</si>
  <si>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</si>
  <si>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</si>
  <si>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</si>
  <si>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</si>
  <si>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</si>
  <si>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</si>
  <si>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</si>
  <si>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</si>
  <si>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</si>
  <si>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</si>
  <si>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</si>
  <si>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</si>
  <si>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</si>
  <si>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</si>
  <si>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</si>
  <si>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</si>
  <si>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</si>
  <si>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</si>
  <si>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</si>
  <si>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</si>
  <si>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</si>
  <si>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</si>
  <si>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</si>
  <si>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</si>
  <si>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</si>
  <si>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</si>
  <si>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</si>
  <si>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</si>
  <si>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</si>
  <si>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</si>
  <si>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</si>
  <si>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</si>
  <si>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</si>
  <si>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</si>
  <si>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</si>
  <si>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</si>
  <si>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</si>
  <si>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</si>
  <si>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</si>
  <si>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</si>
  <si>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</si>
  <si>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</si>
  <si>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</si>
  <si>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</si>
  <si>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</si>
  <si>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</si>
  <si>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</si>
  <si>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</si>
  <si>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</si>
  <si>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</si>
  <si>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</si>
  <si>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</si>
  <si>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</si>
  <si>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</si>
  <si>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</si>
  <si>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</si>
  <si>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</si>
  <si>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</si>
  <si>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</si>
  <si>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</si>
  <si>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</si>
  <si>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</si>
  <si>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</si>
  <si>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</si>
  <si>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</si>
  <si>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</si>
  <si>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</si>
  <si>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</si>
  <si>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</si>
  <si>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</si>
  <si>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</si>
  <si>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</si>
  <si>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</si>
  <si>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</si>
  <si>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</si>
  <si>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</si>
  <si>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</si>
  <si>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</si>
  <si>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</si>
  <si>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</si>
  <si>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</si>
  <si>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</si>
  <si>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</si>
  <si>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</si>
  <si>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</si>
  <si>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</si>
  <si>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</si>
  <si>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</si>
  <si>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</si>
  <si>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</si>
  <si>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</si>
  <si>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</si>
  <si>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</si>
  <si>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</si>
  <si>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</si>
  <si>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</si>
  <si>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</si>
  <si>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</si>
  <si>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</si>
  <si>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</si>
  <si>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</si>
  <si>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</si>
  <si>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</si>
  <si>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</si>
  <si>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</si>
  <si>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</si>
  <si>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</si>
  <si>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</si>
  <si>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</si>
  <si>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</si>
  <si>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</si>
  <si>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</si>
  <si>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</si>
  <si>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</si>
  <si>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</si>
  <si>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</si>
  <si>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</si>
  <si>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</si>
  <si>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</si>
  <si>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</si>
  <si>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</si>
  <si>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</si>
  <si>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</si>
  <si>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</si>
  <si>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</si>
  <si>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</si>
  <si>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</si>
  <si>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</si>
  <si>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</si>
  <si>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</si>
  <si>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</si>
  <si>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</si>
  <si>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</si>
  <si>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</si>
  <si>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</si>
  <si>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</si>
  <si>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</si>
  <si>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</si>
  <si>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</si>
  <si>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</si>
  <si>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</si>
  <si>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</si>
  <si>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</si>
  <si>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</si>
  <si>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</si>
  <si>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</si>
  <si>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</si>
  <si>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</si>
  <si>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</si>
  <si>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</si>
  <si>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</si>
  <si>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</si>
  <si>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</si>
  <si>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</si>
  <si>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</si>
  <si>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</si>
  <si>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</si>
  <si>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</si>
  <si>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</si>
  <si>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</si>
  <si>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</si>
  <si>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</si>
  <si>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</si>
  <si>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</si>
  <si>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</si>
  <si>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</si>
  <si>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</si>
  <si>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</si>
  <si>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</si>
  <si>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</si>
  <si>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</si>
  <si>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</si>
  <si>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</si>
  <si>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</si>
  <si>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</si>
  <si>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</si>
  <si>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</si>
  <si>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</si>
  <si>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</si>
  <si>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</si>
  <si>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</si>
  <si>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</si>
  <si>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</si>
  <si>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</si>
  <si>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</si>
  <si>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</si>
  <si>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</si>
  <si>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</si>
  <si>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</si>
  <si>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</si>
  <si>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</si>
  <si>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</si>
  <si>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</si>
  <si>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</si>
  <si>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</si>
  <si>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</si>
  <si>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</si>
  <si>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</si>
  <si>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</si>
  <si>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</si>
  <si>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</si>
  <si>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</si>
  <si>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</si>
  <si>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</si>
  <si>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</si>
  <si>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</si>
  <si>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</si>
  <si>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</si>
  <si>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</si>
  <si>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</si>
  <si>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</si>
  <si>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</si>
  <si>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</si>
  <si>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</si>
  <si>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</si>
  <si>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</si>
  <si>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</si>
  <si>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</si>
  <si>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</si>
  <si>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</si>
  <si>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</si>
  <si>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</si>
  <si>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</si>
  <si>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</si>
  <si>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</si>
  <si>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</si>
  <si>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</si>
  <si>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</si>
  <si>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</si>
  <si>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</si>
  <si>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</si>
  <si>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</si>
  <si>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</si>
  <si>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</si>
  <si>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</si>
  <si>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</si>
  <si>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</si>
  <si>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</si>
  <si>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</si>
  <si>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</si>
  <si>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</si>
  <si>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</si>
  <si>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</si>
  <si>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</si>
  <si>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</si>
  <si>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</si>
  <si>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</si>
  <si>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</si>
  <si>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</si>
  <si>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</si>
  <si>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</si>
  <si>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</si>
  <si>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</si>
  <si>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</si>
  <si>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</si>
  <si>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</si>
  <si>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</si>
  <si>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</si>
  <si>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</si>
  <si>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</si>
  <si>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</si>
  <si>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</si>
  <si>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</si>
  <si>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</si>
  <si>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</si>
  <si>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</si>
  <si>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</si>
  <si>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</si>
  <si>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</si>
  <si>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</si>
  <si>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</si>
  <si>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</si>
  <si>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</si>
  <si>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</si>
  <si>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</si>
  <si>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</si>
  <si>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</si>
  <si>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</si>
  <si>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</si>
  <si>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</si>
  <si>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</si>
  <si>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</si>
  <si>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</si>
  <si>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</si>
  <si>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</si>
  <si>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</si>
  <si>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</si>
  <si>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</si>
  <si>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</si>
  <si>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</si>
  <si>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</si>
  <si>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</si>
  <si>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</si>
  <si>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</si>
  <si>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</si>
  <si>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</si>
  <si>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</si>
  <si>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</si>
  <si>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</si>
  <si>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</si>
  <si>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</si>
  <si>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</si>
  <si>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</si>
  <si>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</si>
  <si>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</si>
  <si>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</si>
  <si>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</si>
  <si>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</si>
  <si>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</si>
  <si>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</si>
  <si>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</si>
  <si>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</si>
  <si>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</si>
  <si>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</si>
  <si>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</si>
  <si>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</si>
  <si>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</si>
  <si>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</si>
  <si>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</si>
  <si>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</si>
  <si>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</si>
  <si>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</si>
  <si>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</si>
  <si>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</si>
  <si>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</si>
  <si>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</si>
  <si>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</si>
  <si>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</si>
  <si>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</si>
  <si>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</si>
  <si>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</si>
  <si>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</si>
  <si>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</si>
  <si>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</si>
  <si>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</si>
  <si>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</si>
  <si>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</si>
  <si>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</si>
  <si>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</si>
  <si>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</si>
  <si>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</si>
  <si>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</si>
  <si>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</si>
  <si>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</si>
  <si>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</si>
  <si>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</si>
  <si>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</si>
  <si>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</si>
  <si>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</si>
  <si>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</si>
  <si>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</si>
  <si>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</si>
  <si>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</si>
  <si>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</si>
  <si>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</si>
  <si>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</si>
  <si>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</si>
  <si>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</si>
  <si>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</si>
  <si>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</si>
  <si>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</si>
  <si>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</si>
  <si>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</si>
  <si>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</si>
  <si>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</si>
  <si>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</si>
  <si>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</si>
  <si>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</si>
  <si>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</si>
  <si>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</si>
  <si>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</si>
  <si>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</si>
  <si>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</si>
  <si>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</si>
  <si>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</si>
  <si>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</si>
  <si>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</si>
  <si>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</si>
  <si>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</si>
  <si>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</si>
  <si>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</si>
  <si>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</si>
  <si>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</si>
  <si>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</si>
  <si>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</si>
  <si>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</si>
  <si>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</si>
  <si>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</si>
  <si>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</si>
  <si>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</si>
  <si>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</si>
  <si>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</si>
  <si>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</si>
  <si>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</si>
  <si>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</si>
  <si>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</si>
  <si>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</si>
  <si>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</si>
  <si>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</si>
  <si>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</si>
  <si>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</si>
  <si>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</si>
  <si>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</si>
  <si>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</si>
  <si>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</si>
  <si>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</si>
  <si>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</si>
  <si>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</si>
  <si>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</si>
  <si>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</si>
  <si>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</si>
  <si>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</si>
  <si>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</si>
  <si>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</si>
  <si>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</si>
  <si>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</si>
  <si>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</si>
  <si>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</si>
  <si>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</si>
  <si>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</si>
  <si>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</si>
  <si>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</si>
  <si>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</si>
  <si>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</si>
  <si>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</si>
  <si>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</si>
  <si>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</si>
  <si>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</si>
  <si>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</si>
  <si>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</si>
  <si>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</si>
  <si>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</si>
  <si>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</si>
  <si>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</si>
  <si>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</si>
  <si>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</si>
  <si>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</si>
  <si>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</si>
  <si>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</si>
  <si>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</si>
  <si>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</si>
  <si>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</si>
  <si>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</si>
  <si>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</si>
  <si>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</si>
  <si>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</si>
  <si>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</si>
  <si>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</si>
  <si>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</si>
  <si>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</si>
  <si>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</si>
  <si>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</si>
  <si>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</si>
  <si>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</si>
  <si>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</si>
  <si>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</si>
  <si>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</si>
  <si>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</si>
  <si>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</si>
  <si>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</si>
  <si>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</si>
  <si>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</si>
  <si>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</si>
  <si>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</si>
  <si>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</si>
  <si>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</si>
  <si>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</si>
  <si>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</si>
  <si>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</si>
  <si>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</si>
  <si>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</si>
  <si>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</si>
  <si>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</si>
  <si>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</si>
  <si>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</si>
  <si>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</si>
  <si>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</si>
  <si>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</si>
  <si>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</si>
  <si>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</si>
  <si>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</si>
  <si>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</si>
  <si>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</si>
  <si>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</si>
  <si>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</si>
  <si>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</si>
  <si>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</si>
  <si>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</si>
  <si>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</si>
  <si>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</si>
  <si>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</si>
  <si>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</si>
  <si>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</si>
  <si>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</si>
  <si>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</si>
  <si>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</si>
  <si>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</si>
  <si>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</si>
  <si>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</si>
  <si>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</si>
  <si>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</si>
  <si>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</si>
  <si>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</si>
  <si>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</si>
  <si>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</si>
  <si>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</si>
  <si>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</si>
  <si>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</si>
  <si>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</si>
  <si>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</si>
  <si>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</si>
  <si>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</si>
  <si>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</si>
  <si>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</si>
  <si>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</si>
  <si>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</si>
  <si>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</si>
  <si>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</si>
  <si>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</si>
  <si>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</si>
  <si>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</si>
  <si>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</si>
  <si>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</si>
  <si>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</si>
  <si>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</si>
  <si>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</si>
  <si>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</si>
  <si>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</si>
  <si>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</si>
  <si>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</si>
  <si>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</si>
  <si>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</si>
  <si>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</si>
  <si>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</si>
  <si>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</si>
  <si>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</si>
  <si>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</si>
  <si>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</si>
  <si>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</si>
  <si>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</si>
  <si>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</si>
  <si>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</si>
  <si>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</si>
  <si>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</si>
  <si>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</si>
  <si>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</si>
  <si>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</si>
  <si>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</si>
  <si>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</si>
  <si>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</si>
  <si>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</si>
  <si>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</si>
  <si>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</si>
  <si>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</si>
  <si>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</si>
  <si>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</si>
  <si>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</si>
  <si>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</si>
  <si>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</si>
  <si>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</si>
  <si>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</si>
  <si>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</si>
  <si>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</si>
  <si>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</si>
  <si>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</si>
  <si>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</si>
  <si>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</si>
  <si>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</si>
  <si>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</si>
  <si>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</si>
  <si>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</si>
  <si>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</si>
  <si>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</si>
  <si>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</si>
  <si>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</si>
  <si>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</si>
  <si>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</si>
  <si>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</si>
  <si>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</si>
  <si>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</si>
  <si>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</si>
  <si>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</si>
  <si>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</si>
  <si>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</si>
  <si>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</si>
  <si>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</si>
  <si>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</si>
  <si>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</si>
  <si>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</si>
  <si>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</si>
  <si>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</si>
  <si>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</si>
  <si>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</si>
  <si>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</si>
  <si>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</si>
  <si>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</si>
  <si>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</si>
  <si>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</si>
  <si>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</si>
  <si>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</si>
  <si>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</si>
  <si>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</si>
  <si>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</si>
  <si>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</si>
  <si>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</si>
  <si>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</si>
  <si>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</si>
  <si>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</si>
  <si>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</si>
  <si>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</si>
  <si>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</si>
  <si>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</si>
  <si>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</si>
  <si>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</si>
  <si>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</si>
  <si>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</si>
  <si>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</si>
  <si>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</si>
  <si>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</si>
  <si>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</si>
  <si>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</si>
  <si>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</si>
  <si>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</si>
  <si>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</si>
  <si>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</si>
  <si>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</si>
  <si>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</si>
  <si>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</si>
  <si>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</si>
  <si>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</si>
  <si>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</si>
  <si>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</si>
  <si>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</si>
  <si>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</si>
  <si>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</si>
  <si>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</si>
  <si>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</si>
  <si>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</si>
  <si>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</si>
  <si>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</si>
  <si>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</si>
  <si>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</si>
  <si>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</si>
  <si>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</si>
  <si>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</si>
  <si>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</si>
  <si>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</si>
  <si>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</si>
  <si>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</si>
  <si>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</si>
  <si>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</si>
  <si>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</si>
  <si>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</si>
  <si>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</si>
  <si>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</si>
  <si>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</si>
  <si>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</si>
  <si>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</si>
  <si>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</si>
  <si>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</si>
  <si>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</si>
  <si>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</si>
  <si>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</si>
  <si>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</si>
  <si>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</si>
  <si>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</si>
  <si>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</si>
  <si>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</si>
  <si>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</si>
  <si>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</si>
  <si>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</si>
  <si>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</si>
  <si>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</si>
  <si>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</si>
  <si>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</si>
  <si>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</si>
  <si>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</si>
  <si>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</si>
  <si>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</si>
  <si>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</si>
  <si>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</si>
  <si>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</si>
  <si>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</si>
  <si>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</si>
  <si>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</si>
  <si>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</si>
  <si>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</si>
  <si>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</si>
  <si>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</si>
  <si>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</si>
  <si>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</si>
  <si>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</si>
  <si>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</si>
  <si>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</si>
  <si>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</si>
  <si>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</si>
  <si>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</si>
  <si>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</si>
  <si>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</si>
  <si>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</si>
  <si>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</si>
  <si>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</si>
  <si>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</si>
  <si>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</si>
  <si>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</si>
  <si>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</si>
  <si>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</si>
  <si>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</si>
  <si>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</si>
  <si>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</si>
  <si>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</si>
  <si>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</si>
  <si>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</si>
  <si>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</si>
  <si>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</si>
  <si>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</si>
  <si>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</si>
  <si>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</si>
  <si>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</si>
  <si>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</si>
  <si>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</si>
  <si>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</si>
  <si>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</si>
  <si>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</si>
  <si>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</si>
  <si>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</si>
  <si>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</si>
  <si>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</si>
  <si>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</si>
  <si>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</si>
  <si>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</si>
  <si>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</si>
  <si>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</si>
  <si>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</si>
  <si>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</si>
  <si>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</si>
  <si>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</si>
  <si>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</si>
  <si>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</si>
  <si>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</si>
  <si>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</si>
  <si>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</si>
  <si>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</si>
  <si>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</si>
  <si>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</si>
  <si>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</si>
  <si>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</si>
  <si>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</si>
  <si>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</si>
  <si>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</si>
  <si>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</si>
  <si>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</si>
  <si>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</si>
  <si>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</si>
  <si>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</si>
  <si>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</si>
  <si>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</si>
  <si>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</si>
  <si>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</si>
  <si>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</si>
  <si>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</si>
  <si>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</si>
  <si>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</si>
  <si>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</si>
  <si>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</si>
  <si>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</si>
  <si>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</si>
  <si>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</si>
  <si>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</si>
  <si>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</si>
  <si>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</si>
  <si>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</si>
  <si>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</si>
  <si>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</si>
  <si>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</si>
  <si>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</si>
  <si>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</si>
  <si>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</si>
  <si>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</si>
  <si>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</si>
  <si>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</si>
  <si>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</si>
  <si>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</si>
  <si>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</si>
  <si>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</si>
  <si>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</si>
  <si>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</si>
  <si>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</si>
  <si>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</si>
  <si>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</si>
  <si>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</si>
  <si>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</si>
  <si>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</si>
  <si>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</si>
  <si>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</si>
  <si>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</si>
  <si>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</si>
  <si>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</si>
  <si>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</si>
  <si>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</si>
  <si>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</si>
  <si>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</si>
  <si>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</si>
  <si>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</si>
  <si>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</si>
  <si>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</si>
  <si>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</si>
  <si>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</si>
  <si>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</si>
  <si>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</si>
  <si>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</si>
  <si>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</si>
  <si>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</si>
  <si>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</si>
  <si>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</si>
  <si>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</si>
  <si>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</si>
  <si>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</si>
  <si>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</si>
  <si>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</si>
  <si>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</si>
  <si>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</si>
  <si>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</si>
  <si>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</si>
  <si>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</si>
  <si>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</si>
  <si>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</si>
  <si>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</si>
  <si>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</si>
  <si>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</si>
  <si>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</si>
  <si>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</si>
  <si>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</si>
  <si>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</si>
  <si>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</si>
  <si>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</si>
  <si>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</si>
  <si>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</si>
  <si>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</si>
  <si>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</si>
  <si>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</si>
  <si>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</si>
  <si>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</si>
  <si>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</si>
  <si>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</si>
  <si>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</si>
  <si>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</si>
  <si>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</si>
  <si>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</si>
  <si>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</si>
  <si>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</si>
  <si>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</si>
  <si>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</si>
  <si>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</si>
  <si>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</si>
  <si>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</si>
  <si>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</si>
  <si>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</si>
  <si>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</si>
  <si>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</si>
  <si>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</si>
  <si>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</si>
  <si>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</si>
  <si>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</si>
  <si>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</si>
  <si>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</si>
  <si>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</si>
  <si>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</si>
  <si>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</si>
  <si>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</si>
  <si>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</si>
  <si>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</si>
  <si>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</si>
  <si>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</si>
  <si>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</si>
  <si>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</si>
  <si>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</si>
  <si>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</si>
  <si>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</si>
  <si>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</si>
  <si>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</si>
  <si>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</si>
  <si>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</si>
  <si>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</si>
  <si>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</si>
  <si>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</si>
  <si>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</si>
  <si>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</si>
  <si>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</si>
  <si>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</si>
  <si>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</si>
  <si>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</si>
  <si>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</si>
  <si>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</si>
  <si>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</si>
  <si>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</si>
  <si>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</si>
  <si>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</si>
  <si>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</si>
  <si>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</si>
  <si>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</si>
  <si>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</si>
  <si>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</si>
  <si>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</si>
  <si>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</si>
  <si>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</si>
  <si>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</si>
  <si>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</si>
  <si>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</si>
  <si>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</si>
  <si>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</si>
  <si>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</si>
  <si>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</si>
  <si>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</si>
  <si>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</si>
  <si>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</si>
  <si>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</si>
  <si>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</si>
  <si>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</si>
  <si>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</si>
  <si>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</si>
  <si>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</si>
  <si>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</si>
  <si>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</si>
  <si>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</si>
  <si>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</si>
  <si>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</si>
  <si>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</si>
  <si>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</si>
  <si>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</si>
  <si>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</si>
  <si>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</si>
  <si>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</si>
  <si>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</si>
  <si>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</si>
  <si>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</si>
  <si>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</si>
  <si>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</si>
  <si>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</si>
  <si>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</si>
  <si>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</si>
  <si>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</si>
  <si>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</si>
  <si>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</si>
  <si>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</si>
  <si>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</si>
  <si>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</si>
  <si>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</si>
  <si>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</si>
  <si>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</si>
  <si>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</si>
  <si>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</si>
  <si>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</si>
  <si>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</si>
  <si>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</si>
  <si>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</si>
  <si>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</si>
  <si>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</si>
  <si>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</si>
  <si>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</si>
  <si>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</si>
  <si>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</si>
  <si>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</si>
  <si>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</si>
  <si>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</si>
  <si>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</si>
  <si>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</si>
  <si>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</si>
  <si>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</si>
  <si>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</si>
  <si>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</si>
  <si>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</si>
  <si>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</si>
  <si>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</si>
  <si>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</si>
  <si>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</si>
  <si>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</si>
  <si>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</si>
  <si>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</si>
  <si>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</si>
  <si>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</si>
  <si>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</si>
  <si>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</si>
  <si>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</si>
  <si>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</si>
  <si>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</si>
  <si>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</si>
  <si>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</si>
  <si>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</si>
  <si>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</si>
  <si>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</si>
  <si>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</si>
  <si>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</si>
  <si>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</si>
  <si>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</si>
  <si>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</si>
  <si>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</si>
  <si>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</si>
  <si>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</si>
  <si>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</si>
  <si>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</si>
  <si>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</si>
  <si>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</si>
  <si>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</si>
  <si>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</si>
  <si>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</si>
  <si>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</si>
  <si>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</si>
  <si>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</si>
  <si>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</si>
  <si>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</si>
  <si>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</si>
  <si>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</si>
  <si>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</si>
  <si>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</si>
  <si>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</si>
  <si>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</si>
  <si>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</si>
  <si>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</si>
  <si>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</si>
  <si>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</si>
  <si>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</si>
  <si>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</si>
  <si>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</si>
  <si>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</si>
  <si>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</si>
  <si>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</si>
  <si>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</si>
  <si>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</si>
  <si>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</si>
  <si>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</si>
  <si>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</si>
  <si>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</si>
  <si>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</si>
  <si>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</si>
  <si>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</si>
  <si>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</si>
  <si>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</si>
  <si>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</si>
  <si>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</si>
  <si>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</si>
  <si>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</si>
  <si>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</si>
  <si>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</si>
  <si>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</si>
  <si>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</si>
  <si>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</si>
  <si>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</si>
  <si>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</si>
  <si>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</si>
  <si>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</si>
  <si>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</si>
  <si>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</si>
  <si>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</si>
  <si>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</si>
  <si>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</si>
  <si>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</si>
  <si>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</si>
  <si>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</si>
  <si>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</si>
  <si>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</si>
  <si>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</si>
  <si>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</si>
  <si>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</si>
  <si>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</si>
  <si>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</si>
  <si>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</si>
  <si>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</si>
  <si>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</si>
  <si>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</si>
  <si>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</si>
  <si>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</si>
  <si>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</si>
  <si>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</si>
  <si>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</si>
  <si>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</si>
  <si>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</si>
  <si>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</si>
  <si>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</si>
  <si>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</si>
  <si>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</si>
  <si>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</si>
  <si>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</si>
  <si>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</si>
  <si>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</si>
  <si>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</si>
  <si>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</si>
  <si>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</si>
  <si>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</si>
  <si>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</si>
  <si>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</si>
  <si>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</si>
  <si>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</si>
  <si>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</si>
  <si>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</si>
  <si>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</si>
  <si>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</si>
  <si>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</si>
  <si>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</si>
  <si>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</si>
  <si>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</si>
  <si>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</si>
  <si>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</si>
  <si>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</si>
  <si>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</si>
  <si>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</si>
  <si>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</si>
  <si>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</si>
  <si>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</si>
  <si>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</si>
  <si>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</si>
  <si>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</si>
  <si>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</si>
  <si>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</si>
  <si>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</si>
  <si>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</si>
  <si>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</si>
  <si>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</si>
  <si>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</si>
  <si>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</si>
  <si>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</si>
  <si>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</si>
  <si>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</si>
  <si>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</si>
  <si>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</si>
  <si>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</si>
  <si>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</si>
  <si>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</si>
  <si>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</si>
  <si>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</si>
  <si>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</si>
  <si>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</si>
  <si>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</si>
  <si>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</si>
  <si>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</si>
  <si>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</si>
  <si>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</si>
  <si>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</si>
  <si>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</si>
  <si>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</si>
  <si>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</si>
  <si>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</si>
  <si>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</si>
  <si>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</si>
  <si>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</si>
  <si>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</si>
  <si>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</si>
  <si>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</si>
  <si>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</si>
  <si>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</si>
  <si>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</si>
  <si>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</si>
  <si>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</si>
  <si>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</si>
  <si>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</si>
  <si>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</si>
  <si>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</si>
  <si>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</si>
  <si>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</si>
  <si>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</si>
  <si>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</si>
  <si>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</si>
  <si>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</si>
  <si>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</si>
  <si>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</si>
  <si>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</si>
  <si>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</si>
  <si>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</si>
  <si>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</si>
  <si>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</si>
  <si>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</si>
  <si>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</si>
  <si>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</si>
  <si>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</si>
  <si>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</si>
  <si>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</si>
  <si>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</si>
  <si>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</si>
  <si>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</si>
  <si>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</si>
  <si>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</si>
  <si>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</si>
  <si>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</si>
  <si>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</si>
  <si>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</si>
  <si>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</si>
  <si>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</si>
  <si>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</si>
  <si>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</si>
  <si>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</si>
  <si>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</si>
  <si>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</si>
  <si>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</si>
  <si>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</si>
  <si>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</si>
  <si>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</si>
  <si>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</si>
  <si>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</si>
  <si>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</si>
  <si>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</si>
  <si>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</si>
  <si>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</si>
  <si>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</si>
  <si>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</si>
  <si>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</si>
  <si>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</si>
  <si>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</si>
  <si>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</si>
  <si>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</si>
  <si>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</si>
  <si>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</si>
  <si>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</si>
  <si>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</si>
  <si>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</si>
  <si>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</si>
  <si>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</si>
  <si>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</si>
  <si>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</si>
  <si>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</si>
  <si>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</si>
  <si>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</si>
  <si>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</si>
  <si>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</si>
  <si>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</si>
  <si>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</si>
  <si>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</si>
  <si>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</si>
  <si>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</si>
  <si>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</si>
  <si>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</si>
  <si>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</si>
  <si>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</si>
  <si>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</si>
  <si>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</si>
  <si>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</si>
  <si>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</si>
  <si>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</si>
  <si>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</si>
  <si>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</si>
  <si>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</si>
  <si>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</si>
  <si>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</si>
  <si>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</si>
  <si>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</si>
  <si>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</si>
  <si>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</si>
  <si>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</si>
  <si>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</si>
  <si>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</si>
  <si>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</si>
  <si>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</si>
  <si>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</si>
  <si>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</si>
  <si>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</si>
  <si>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</si>
  <si>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</si>
  <si>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</si>
  <si>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</si>
  <si>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</si>
  <si>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</si>
  <si>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</si>
  <si>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</si>
  <si>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</si>
  <si>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</si>
  <si>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</si>
  <si>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</si>
  <si>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</si>
  <si>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</si>
  <si>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</si>
  <si>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</si>
  <si>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</si>
  <si>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</si>
  <si>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</si>
  <si>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</si>
  <si>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</si>
  <si>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</si>
  <si>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</si>
  <si>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</si>
  <si>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</si>
  <si>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</si>
  <si>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</si>
  <si>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</si>
  <si>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</si>
  <si>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</si>
  <si>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</si>
  <si>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</si>
  <si>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</si>
  <si>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</si>
  <si>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</si>
  <si>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</si>
  <si>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</si>
  <si>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</si>
  <si>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</si>
  <si>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</si>
  <si>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</si>
  <si>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</si>
  <si>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</si>
  <si>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</si>
  <si>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</si>
  <si>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</si>
  <si>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</si>
  <si>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</si>
  <si>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</si>
  <si>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</si>
  <si>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</si>
  <si>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</si>
  <si>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</si>
  <si>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</si>
  <si>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</si>
  <si>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</si>
  <si>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</si>
  <si>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</si>
  <si>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</si>
  <si>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</si>
  <si>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</si>
  <si>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</si>
  <si>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</si>
  <si>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</si>
  <si>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</si>
  <si>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</si>
  <si>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</si>
  <si>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</si>
  <si>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</si>
  <si>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</si>
  <si>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</si>
  <si>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</si>
  <si>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</si>
  <si>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</si>
  <si>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</si>
  <si>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</si>
  <si>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</si>
  <si>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</si>
  <si>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</si>
  <si>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</si>
  <si>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</si>
  <si>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</si>
  <si>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</si>
  <si>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</si>
  <si>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</si>
  <si>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</si>
  <si>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</si>
  <si>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</si>
  <si>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</si>
  <si>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</si>
  <si>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</si>
  <si>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</si>
  <si>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</si>
  <si>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</si>
  <si>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</si>
  <si>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</si>
  <si>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</si>
  <si>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</si>
  <si>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</si>
  <si>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</si>
  <si>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</si>
  <si>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</si>
  <si>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</si>
  <si>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</si>
  <si>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</si>
  <si>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</si>
  <si>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</si>
  <si>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</si>
  <si>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</si>
  <si>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</si>
  <si>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</si>
  <si>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</si>
  <si>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</si>
  <si>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</si>
  <si>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</si>
  <si>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</si>
  <si>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</si>
  <si>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</si>
  <si>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</si>
  <si>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</si>
  <si>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</si>
  <si>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</si>
  <si>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</si>
  <si>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</si>
  <si>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</si>
  <si>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</si>
  <si>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</si>
  <si>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</si>
  <si>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</si>
  <si>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</si>
  <si>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</si>
  <si>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</si>
  <si>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</si>
  <si>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</si>
  <si>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</si>
  <si>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</si>
  <si>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</si>
  <si>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</si>
  <si>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</si>
  <si>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</si>
  <si>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</si>
  <si>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</si>
  <si>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</si>
  <si>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</si>
  <si>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</si>
  <si>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</si>
  <si>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</si>
  <si>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</si>
  <si>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</si>
  <si>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</si>
  <si>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</si>
  <si>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</si>
  <si>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</si>
  <si>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</si>
  <si>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</si>
  <si>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</si>
  <si>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</si>
  <si>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</si>
  <si>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</si>
  <si>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</si>
  <si>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</si>
  <si>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</si>
  <si>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</si>
  <si>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</si>
  <si>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</si>
  <si>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</si>
  <si>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</si>
  <si>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</si>
  <si>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</si>
  <si>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</si>
  <si>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</si>
  <si>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</si>
  <si>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</si>
  <si>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</si>
  <si>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</si>
  <si>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</si>
  <si>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</si>
  <si>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</si>
  <si>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</si>
  <si>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</si>
  <si>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</si>
  <si>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</si>
  <si>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</si>
  <si>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</si>
  <si>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</si>
  <si>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</si>
  <si>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</si>
  <si>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</si>
  <si>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</si>
  <si>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</si>
  <si>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</si>
  <si>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</si>
  <si>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</si>
  <si>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</si>
  <si>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</si>
  <si>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</si>
  <si>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</si>
  <si>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</si>
  <si>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</si>
  <si>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</si>
  <si>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</si>
  <si>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</si>
  <si>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</si>
  <si>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</si>
  <si>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</si>
  <si>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</si>
  <si>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</si>
  <si>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</si>
  <si>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</si>
  <si>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</si>
  <si>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</si>
  <si>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</si>
  <si>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</si>
  <si>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</si>
  <si>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</si>
  <si>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</si>
  <si>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</si>
  <si>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</si>
  <si>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</si>
  <si>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</si>
  <si>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</si>
  <si>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</si>
  <si>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</si>
  <si>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</si>
  <si>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</si>
  <si>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</si>
  <si>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</si>
  <si>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</si>
  <si>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</si>
  <si>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</si>
  <si>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</si>
  <si>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</si>
  <si>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</si>
  <si>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</si>
  <si>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</si>
  <si>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</si>
  <si>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</si>
  <si>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</si>
  <si>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</si>
  <si>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</si>
  <si>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</si>
  <si>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</si>
  <si>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</si>
  <si>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</si>
  <si>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</si>
  <si>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</si>
  <si>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</si>
  <si>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</si>
  <si>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</si>
  <si>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</si>
  <si>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</si>
  <si>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</si>
  <si>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</si>
  <si>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</si>
  <si>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</si>
  <si>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</si>
  <si>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</si>
  <si>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</si>
  <si>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</si>
  <si>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</si>
  <si>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</si>
  <si>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</si>
  <si>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</si>
  <si>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</si>
  <si>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</si>
  <si>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</si>
  <si>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</si>
  <si>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</si>
  <si>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</si>
  <si>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</si>
  <si>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</si>
  <si>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</si>
  <si>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</si>
  <si>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</si>
  <si>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</si>
  <si>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</si>
  <si>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</si>
  <si>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</si>
  <si>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</si>
  <si>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</si>
  <si>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</si>
  <si>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</si>
  <si>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</si>
  <si>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</si>
  <si>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</si>
  <si>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</si>
  <si>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</si>
  <si>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</si>
  <si>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</si>
  <si>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</si>
  <si>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</si>
  <si>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</si>
  <si>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</si>
  <si>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</si>
  <si>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</si>
  <si>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</si>
  <si>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</si>
  <si>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</si>
  <si>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</si>
  <si>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</si>
  <si>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</si>
  <si>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</si>
  <si>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</si>
  <si>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</si>
  <si>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</si>
  <si>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</si>
  <si>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</si>
  <si>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</si>
  <si>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</si>
  <si>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</si>
  <si>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</si>
  <si>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</si>
  <si>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</si>
  <si>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</si>
  <si>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</si>
  <si>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</si>
  <si>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</si>
  <si>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</si>
  <si>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</si>
  <si>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</si>
  <si>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</si>
  <si>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</si>
  <si>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</si>
  <si>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</si>
  <si>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</si>
  <si>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</si>
  <si>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</si>
  <si>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</si>
  <si>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</si>
  <si>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</si>
  <si>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</si>
  <si>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</si>
  <si>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</si>
  <si>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</si>
  <si>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</si>
  <si>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</si>
  <si>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</si>
  <si>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</si>
  <si>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</si>
  <si>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</si>
  <si>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</si>
  <si>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</si>
  <si>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</si>
  <si>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</si>
  <si>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</si>
  <si>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</si>
  <si>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</si>
  <si>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</si>
  <si>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</si>
  <si>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</si>
  <si>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</si>
  <si>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</si>
  <si>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</si>
  <si>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</si>
  <si>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</si>
  <si>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</si>
  <si>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</si>
  <si>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</si>
  <si>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</si>
  <si>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</si>
  <si>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</si>
  <si>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</si>
  <si>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</si>
  <si>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</si>
  <si>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</si>
  <si>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</si>
  <si>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</si>
  <si>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</si>
  <si>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</si>
  <si>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</si>
  <si>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</si>
  <si>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</si>
  <si>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</si>
  <si>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</si>
  <si>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</si>
  <si>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</si>
  <si>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</si>
  <si>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</si>
  <si>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</si>
  <si>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</si>
  <si>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</si>
  <si>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</si>
  <si>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</si>
  <si>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</si>
  <si>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</si>
  <si>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</si>
  <si>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</si>
  <si>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</si>
  <si>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</si>
  <si>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</si>
  <si>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</si>
  <si>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</si>
  <si>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</si>
  <si>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</si>
  <si>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</si>
  <si>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</si>
  <si>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</si>
  <si>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</si>
  <si>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</si>
  <si>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</si>
  <si>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</si>
  <si>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</si>
  <si>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</si>
  <si>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</si>
  <si>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</si>
  <si>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</si>
  <si>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</si>
  <si>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</si>
  <si>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</si>
  <si>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</si>
  <si>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</si>
  <si>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</si>
  <si>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</si>
  <si>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</si>
  <si>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</si>
  <si>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</si>
  <si>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</si>
  <si>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</si>
  <si>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</si>
  <si>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</si>
  <si>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</si>
  <si>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</si>
  <si>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</si>
  <si>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</si>
  <si>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</si>
  <si>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</si>
  <si>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</si>
  <si>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</si>
  <si>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</si>
  <si>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</si>
  <si>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</si>
  <si>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</si>
  <si>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</si>
  <si>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</si>
  <si>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</si>
  <si>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</si>
  <si>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</si>
  <si>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</si>
  <si>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</si>
  <si>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</si>
  <si>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</si>
  <si>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</si>
  <si>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</si>
  <si>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</si>
  <si>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</si>
  <si>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</si>
  <si>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</si>
  <si>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</si>
  <si>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</si>
  <si>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</si>
  <si>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</si>
  <si>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</si>
  <si>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</si>
  <si>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</si>
  <si>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</si>
  <si>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</si>
  <si>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</si>
  <si>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</si>
  <si>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</si>
  <si>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</si>
  <si>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</si>
  <si>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</si>
  <si>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</si>
  <si>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</si>
  <si>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</si>
  <si>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</si>
  <si>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</si>
  <si>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</si>
  <si>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</si>
  <si>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</si>
  <si>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</si>
  <si>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</si>
  <si>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</si>
  <si>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</si>
  <si>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</si>
  <si>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</si>
  <si>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</si>
  <si>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</si>
  <si>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</si>
  <si>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</si>
  <si>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</si>
  <si>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</si>
  <si>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</si>
  <si>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</si>
  <si>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</si>
  <si>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</si>
  <si>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</si>
  <si>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</si>
  <si>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</si>
  <si>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</si>
  <si>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</si>
  <si>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</si>
  <si>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</si>
  <si>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</si>
  <si>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</si>
  <si>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</si>
  <si>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</si>
  <si>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</si>
  <si>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</si>
  <si>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</si>
  <si>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</si>
  <si>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</si>
  <si>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</si>
  <si>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</si>
  <si>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</si>
  <si>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</si>
  <si>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</si>
  <si>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</si>
  <si>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</si>
  <si>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</si>
  <si>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</si>
  <si>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</si>
  <si>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</si>
  <si>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</si>
  <si>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</si>
  <si>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</si>
  <si>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</si>
  <si>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</si>
  <si>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</si>
  <si>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</si>
  <si>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</si>
  <si>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</si>
  <si>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</si>
  <si>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</si>
  <si>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</si>
  <si>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</si>
  <si>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</si>
  <si>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</si>
  <si>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</si>
  <si>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</si>
  <si>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</si>
  <si>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</si>
  <si>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</si>
  <si>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</si>
  <si>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</si>
  <si>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</si>
  <si>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</si>
  <si>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</si>
  <si>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</si>
  <si>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</si>
  <si>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</si>
  <si>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</si>
  <si>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</si>
  <si>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</si>
  <si>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</si>
  <si>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</si>
  <si>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</si>
  <si>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</si>
  <si>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</si>
  <si>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</si>
  <si>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</si>
  <si>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</si>
  <si>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</si>
  <si>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</si>
  <si>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</si>
  <si>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</si>
  <si>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</si>
  <si>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</si>
  <si>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</si>
  <si>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</si>
  <si>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</si>
  <si>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</si>
  <si>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</si>
  <si>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</si>
  <si>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</si>
  <si>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</si>
  <si>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</si>
  <si>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</si>
  <si>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</si>
  <si>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</si>
  <si>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</si>
  <si>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</si>
  <si>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</si>
  <si>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</si>
  <si>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</si>
  <si>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</si>
  <si>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</si>
  <si>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</si>
  <si>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</si>
  <si>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</si>
  <si>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</si>
  <si>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</si>
  <si>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</si>
  <si>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</si>
  <si>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</si>
  <si>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</si>
  <si>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</si>
  <si>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</si>
  <si>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</si>
  <si>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</si>
  <si>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</si>
  <si>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</si>
  <si>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</si>
  <si>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</si>
  <si>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</si>
  <si>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</si>
  <si>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</si>
  <si>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</si>
  <si>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</si>
  <si>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</si>
  <si>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</si>
  <si>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</si>
  <si>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</si>
  <si>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</si>
  <si>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</si>
  <si>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</si>
  <si>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</si>
  <si>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</si>
  <si>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</si>
  <si>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</si>
  <si>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</si>
  <si>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</si>
  <si>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</si>
  <si>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</si>
  <si>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</si>
  <si>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</si>
  <si>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</si>
  <si>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</si>
  <si>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</si>
  <si>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</si>
  <si>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</si>
  <si>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</si>
  <si>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</si>
  <si>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</si>
  <si>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</si>
  <si>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</si>
  <si>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</si>
  <si>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</si>
  <si>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</si>
  <si>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</si>
  <si>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</si>
  <si>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</si>
  <si>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</si>
  <si>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</si>
  <si>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</si>
  <si>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</si>
  <si>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</si>
  <si>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</si>
  <si>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</si>
  <si>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</si>
  <si>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</si>
  <si>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</si>
  <si>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</si>
  <si>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</si>
  <si>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</si>
  <si>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</si>
  <si>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</si>
  <si>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</si>
  <si>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</si>
  <si>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</si>
  <si>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</si>
  <si>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</si>
  <si>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</si>
  <si>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</si>
  <si>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</si>
  <si>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</si>
  <si>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</si>
  <si>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</si>
  <si>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</si>
  <si>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</si>
  <si>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</si>
  <si>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</si>
  <si>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</si>
  <si>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</si>
  <si>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</si>
  <si>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</si>
  <si>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</si>
  <si>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</si>
  <si>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</si>
  <si>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</si>
  <si>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</si>
  <si>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</si>
  <si>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</si>
  <si>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</si>
  <si>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</si>
  <si>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</si>
  <si>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</si>
  <si>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</si>
  <si>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</si>
  <si>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</si>
  <si>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</si>
  <si>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</si>
  <si>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</si>
  <si>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</si>
  <si>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</si>
  <si>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</si>
  <si>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</si>
  <si>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</si>
  <si>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</si>
  <si>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</si>
  <si>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</si>
  <si>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</si>
  <si>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</si>
  <si>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</si>
  <si>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</si>
  <si>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</si>
  <si>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</si>
  <si>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</si>
  <si>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</si>
  <si>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</si>
  <si>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</si>
  <si>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</si>
  <si>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</si>
  <si>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</si>
  <si>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</si>
  <si>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</si>
  <si>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</si>
  <si>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</si>
  <si>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</si>
  <si>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</si>
  <si>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</si>
  <si>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</si>
  <si>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</si>
  <si>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</si>
  <si>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</si>
  <si>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</si>
  <si>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</si>
  <si>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</si>
  <si>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</si>
  <si>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</si>
  <si>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</si>
  <si>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</si>
  <si>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</si>
  <si>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</si>
  <si>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</si>
  <si>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</si>
  <si>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</si>
  <si>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</si>
  <si>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</si>
  <si>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</si>
  <si>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</si>
  <si>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</si>
  <si>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</si>
  <si>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</si>
  <si>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</si>
  <si>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</si>
  <si>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</si>
  <si>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</si>
  <si>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</si>
  <si>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</si>
  <si>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</si>
  <si>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</si>
  <si>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</si>
  <si>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</si>
  <si>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</si>
  <si>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</si>
  <si>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</si>
  <si>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</si>
  <si>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</si>
  <si>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</si>
  <si>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</si>
  <si>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</si>
  <si>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</si>
  <si>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</si>
  <si>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</si>
  <si>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</si>
  <si>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</si>
  <si>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</si>
  <si>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</si>
  <si>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</si>
  <si>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</si>
  <si>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</si>
  <si>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</si>
  <si>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</si>
  <si>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</si>
  <si>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</si>
  <si>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</si>
  <si>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</si>
  <si>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</si>
  <si>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</si>
  <si>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</si>
  <si>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</si>
  <si>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</si>
  <si>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</si>
  <si>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</si>
  <si>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</si>
  <si>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</si>
  <si>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</si>
  <si>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</si>
  <si>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</si>
  <si>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</si>
  <si>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</si>
  <si>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</si>
  <si>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</si>
  <si>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</si>
  <si>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</si>
  <si>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</si>
  <si>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</si>
  <si>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</si>
  <si>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</si>
  <si>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</si>
  <si>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</si>
  <si>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</si>
  <si>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</si>
  <si>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</si>
  <si>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</si>
  <si>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</si>
  <si>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</si>
  <si>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</si>
  <si>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</si>
  <si>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</si>
  <si>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</si>
  <si>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</si>
  <si>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</si>
  <si>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</si>
  <si>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</si>
  <si>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</si>
  <si>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</si>
  <si>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</si>
  <si>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</si>
  <si>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</si>
  <si>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</si>
  <si>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</si>
  <si>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</si>
  <si>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</si>
  <si>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</si>
  <si>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</si>
  <si>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</si>
  <si>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</si>
  <si>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</si>
  <si>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</si>
  <si>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</si>
  <si>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</si>
  <si>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</si>
  <si>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</si>
  <si>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</si>
  <si>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</si>
  <si>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</si>
  <si>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</si>
  <si>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</si>
  <si>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</si>
  <si>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</si>
  <si>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</si>
  <si>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</si>
  <si>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</si>
  <si>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</si>
  <si>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</si>
  <si>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</si>
  <si>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</si>
  <si>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</si>
  <si>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</si>
  <si>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</si>
  <si>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</si>
  <si>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</si>
  <si>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</si>
  <si>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</si>
  <si>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</si>
  <si>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</si>
  <si>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</si>
  <si>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</si>
  <si>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</si>
  <si>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</si>
  <si>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</si>
  <si>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</si>
  <si>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</si>
  <si>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</si>
  <si>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</si>
  <si>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</si>
  <si>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</si>
  <si>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</si>
  <si>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</si>
  <si>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</si>
  <si>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</si>
  <si>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</si>
  <si>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</si>
  <si>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</si>
  <si>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</si>
  <si>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</si>
  <si>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</si>
  <si>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</si>
  <si>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</si>
  <si>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</si>
  <si>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</si>
  <si>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</si>
  <si>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</si>
  <si>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</si>
  <si>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</si>
  <si>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</si>
  <si>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</si>
  <si>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</si>
  <si>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</si>
  <si>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</si>
  <si>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</si>
  <si>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</si>
  <si>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</si>
  <si>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</si>
  <si>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</si>
  <si>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</si>
  <si>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</si>
  <si>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</si>
  <si>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</si>
  <si>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</si>
  <si>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</si>
  <si>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</si>
  <si>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</si>
  <si>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</si>
  <si>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</si>
  <si>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</si>
  <si>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</si>
  <si>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</si>
  <si>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</si>
  <si>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</si>
  <si>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</si>
  <si>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</si>
  <si>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</si>
  <si>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</si>
  <si>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</si>
  <si>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</si>
  <si>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</si>
  <si>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</si>
  <si>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</si>
  <si>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</si>
  <si>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</si>
  <si>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</si>
  <si>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</si>
  <si>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</si>
  <si>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</si>
  <si>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</si>
  <si>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</si>
  <si>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</si>
  <si>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</si>
  <si>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</si>
  <si>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</si>
  <si>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</si>
  <si>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</si>
  <si>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</si>
  <si>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</si>
  <si>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</si>
  <si>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</si>
  <si>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</si>
  <si>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</si>
  <si>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</si>
  <si>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</si>
  <si>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</si>
  <si>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</si>
  <si>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</si>
  <si>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</si>
  <si>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</si>
  <si>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</si>
  <si>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</si>
  <si>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</si>
  <si>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</si>
  <si>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</si>
  <si>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</si>
  <si>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</si>
  <si>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</si>
  <si>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</si>
  <si>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</si>
  <si>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</si>
  <si>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</si>
  <si>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</si>
  <si>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</si>
  <si>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</si>
  <si>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</si>
  <si>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</si>
  <si>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</si>
  <si>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</si>
  <si>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</si>
  <si>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</si>
  <si>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</si>
  <si>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</si>
  <si>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</si>
  <si>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</si>
  <si>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</si>
  <si>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</si>
  <si>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</si>
  <si>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</si>
  <si>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</si>
  <si>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</si>
  <si>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</si>
  <si>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</si>
  <si>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</si>
  <si>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</si>
  <si>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</si>
  <si>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</si>
  <si>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</si>
  <si>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</si>
  <si>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</si>
  <si>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</si>
  <si>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</si>
  <si>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</si>
  <si>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</si>
  <si>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</si>
  <si>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</si>
  <si>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</si>
  <si>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</si>
  <si>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</si>
  <si>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</si>
  <si>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</si>
  <si>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</si>
  <si>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</si>
  <si>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</si>
  <si>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</si>
  <si>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</si>
  <si>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</si>
  <si>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</si>
  <si>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</si>
  <si>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</si>
  <si>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</si>
  <si>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</si>
  <si>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</si>
  <si>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</si>
  <si>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</si>
  <si>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</si>
  <si>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</si>
  <si>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</si>
  <si>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</si>
  <si>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</si>
  <si>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</si>
  <si>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</si>
  <si>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</si>
  <si>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</si>
  <si>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</si>
  <si>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</si>
  <si>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</si>
  <si>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</si>
  <si>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</si>
  <si>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</si>
  <si>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</si>
  <si>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</si>
  <si>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</si>
  <si>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</si>
  <si>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</si>
  <si>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</si>
  <si>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</si>
  <si>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</si>
  <si>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</si>
  <si>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</si>
  <si>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</si>
  <si>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</si>
  <si>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</si>
  <si>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</si>
  <si>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</si>
  <si>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</si>
  <si>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</si>
  <si>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</si>
  <si>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</si>
  <si>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</si>
  <si>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</si>
  <si>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</si>
  <si>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</si>
  <si>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</si>
  <si>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</si>
  <si>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</si>
  <si>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</si>
  <si>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</si>
  <si>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</si>
  <si>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</si>
  <si>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</si>
  <si>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</si>
  <si>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</si>
  <si>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</si>
  <si>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</si>
  <si>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</si>
  <si>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</si>
  <si>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</si>
  <si>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</si>
  <si>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</si>
  <si>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</si>
  <si>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</si>
  <si>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</si>
  <si>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</si>
  <si>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</si>
  <si>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</si>
  <si>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</si>
  <si>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</si>
  <si>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</si>
  <si>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</si>
  <si>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</si>
  <si>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</si>
  <si>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</si>
  <si>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</si>
  <si>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</si>
  <si>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</si>
  <si>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</si>
  <si>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</si>
  <si>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</si>
  <si>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</si>
  <si>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</si>
  <si>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</si>
  <si>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</si>
  <si>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</si>
  <si>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</si>
  <si>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</si>
  <si>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</si>
  <si>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</si>
  <si>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</si>
  <si>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</si>
  <si>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</si>
  <si>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</si>
  <si>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</si>
  <si>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</si>
  <si>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</si>
  <si>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</si>
  <si>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</si>
  <si>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</si>
  <si>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</si>
  <si>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</si>
  <si>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</si>
  <si>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</si>
  <si>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</si>
  <si>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</si>
  <si>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</si>
  <si>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</si>
  <si>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</si>
  <si>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</si>
  <si>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</si>
  <si>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</si>
  <si>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</si>
  <si>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</si>
  <si>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</si>
  <si>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</si>
  <si>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</si>
  <si>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</si>
  <si>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</si>
  <si>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</si>
  <si>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</si>
  <si>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</si>
  <si>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</si>
  <si>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</si>
  <si>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</si>
  <si>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</si>
  <si>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</si>
  <si>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</si>
  <si>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</si>
  <si>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</si>
  <si>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</si>
  <si>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</si>
  <si>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</si>
  <si>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</si>
  <si>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</si>
  <si>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</si>
  <si>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</si>
  <si>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</si>
  <si>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</si>
  <si>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</si>
  <si>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</si>
  <si>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</si>
  <si>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</si>
  <si>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</si>
  <si>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</si>
  <si>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</si>
  <si>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</si>
  <si>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</si>
  <si>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</si>
  <si>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</si>
  <si>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</si>
  <si>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</si>
  <si>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</si>
  <si>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</si>
  <si>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</si>
  <si>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</si>
  <si>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</si>
  <si>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</si>
  <si>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</si>
  <si>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</si>
  <si>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</si>
  <si>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</si>
  <si>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</si>
  <si>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</si>
  <si>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</si>
  <si>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</si>
  <si>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</si>
  <si>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</si>
  <si>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</si>
  <si>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</si>
  <si>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</si>
  <si>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</si>
  <si>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</si>
  <si>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</si>
  <si>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</si>
  <si>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</si>
  <si>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</si>
  <si>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</si>
  <si>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</si>
  <si>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</si>
  <si>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</si>
  <si>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</si>
  <si>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</si>
  <si>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</si>
  <si>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</si>
  <si>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</si>
  <si>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</si>
  <si>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</si>
  <si>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</si>
  <si>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</si>
  <si>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</si>
  <si>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</si>
  <si>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</si>
  <si>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</si>
  <si>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</si>
  <si>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</si>
  <si>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</si>
  <si>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</si>
  <si>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</si>
  <si>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</si>
  <si>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</si>
  <si>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</si>
  <si>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</si>
  <si>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</si>
  <si>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</si>
  <si>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</si>
  <si>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</si>
  <si>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</si>
  <si>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</si>
  <si>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</si>
  <si>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</si>
  <si>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</si>
  <si>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</si>
  <si>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</si>
  <si>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</si>
  <si>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</si>
  <si>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</si>
  <si>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</si>
  <si>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</si>
  <si>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</si>
  <si>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</si>
  <si>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</si>
  <si>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</si>
  <si>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</si>
  <si>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</si>
  <si>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</si>
  <si>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</si>
  <si>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</si>
  <si>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</si>
  <si>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</si>
  <si>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</si>
  <si>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</si>
  <si>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</si>
  <si>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</si>
  <si>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</si>
  <si>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</si>
  <si>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</si>
  <si>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</si>
  <si>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</si>
  <si>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</si>
  <si>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</si>
  <si>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</si>
  <si>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</si>
  <si>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</si>
  <si>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</si>
  <si>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</si>
  <si>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</si>
  <si>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</si>
  <si>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</si>
  <si>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</si>
  <si>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</si>
  <si>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</si>
  <si>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</si>
  <si>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</si>
  <si>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</si>
  <si>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</si>
  <si>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</si>
  <si>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</si>
  <si>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</si>
  <si>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</si>
  <si>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</si>
  <si>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</si>
  <si>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</si>
  <si>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</si>
  <si>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</si>
  <si>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</si>
  <si>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</si>
  <si>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</si>
  <si>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</si>
  <si>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</si>
  <si>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</si>
  <si>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</si>
  <si>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</si>
  <si>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</si>
  <si>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</si>
  <si>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</si>
  <si>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</si>
  <si>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</si>
  <si>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</si>
  <si>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</si>
  <si>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</si>
  <si>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</si>
  <si>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</si>
  <si>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</si>
  <si>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</si>
  <si>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</si>
  <si>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</si>
  <si>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</si>
  <si>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</si>
  <si>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</si>
  <si>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</si>
  <si>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</si>
  <si>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</si>
  <si>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</si>
  <si>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</si>
  <si>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</si>
  <si>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</si>
  <si>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</si>
  <si>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</si>
  <si>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</si>
  <si>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</si>
  <si>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</si>
  <si>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</si>
  <si>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</si>
  <si>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</si>
  <si>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</si>
  <si>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</si>
  <si>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</si>
  <si>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</si>
  <si>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</si>
  <si>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</si>
  <si>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</si>
  <si>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</si>
  <si>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</si>
  <si>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</si>
  <si>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</si>
  <si>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</si>
  <si>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</si>
  <si>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</si>
  <si>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</si>
  <si>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</si>
  <si>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</si>
  <si>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</si>
  <si>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</si>
  <si>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</si>
  <si>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</si>
  <si>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</si>
  <si>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</si>
  <si>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</si>
  <si>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</si>
  <si>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</si>
  <si>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</si>
  <si>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</si>
  <si>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</si>
  <si>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</si>
  <si>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</si>
  <si>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</si>
  <si>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</si>
  <si>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</si>
  <si>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</si>
  <si>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</si>
  <si>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</si>
  <si>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</si>
  <si>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</si>
  <si>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</si>
  <si>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</si>
  <si>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</si>
  <si>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</si>
  <si>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</si>
  <si>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</si>
  <si>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</si>
  <si>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</si>
  <si>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</si>
  <si>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</si>
  <si>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</si>
  <si>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</si>
  <si>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</si>
  <si>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</si>
  <si>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</si>
  <si>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</si>
  <si>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</si>
  <si>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</si>
  <si>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</si>
  <si>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</si>
  <si>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</si>
  <si>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</si>
  <si>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</si>
  <si>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</si>
  <si>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</si>
  <si>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</si>
  <si>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</si>
  <si>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</si>
  <si>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</si>
  <si>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</si>
  <si>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</si>
  <si>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</si>
  <si>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</si>
  <si>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</si>
  <si>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</si>
  <si>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</si>
  <si>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</si>
  <si>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</si>
  <si>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</si>
  <si>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</si>
  <si>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</si>
  <si>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</si>
  <si>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</si>
  <si>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</si>
  <si>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</si>
  <si>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</si>
  <si>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</si>
  <si>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</si>
  <si>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</si>
  <si>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</si>
  <si>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</si>
  <si>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</si>
  <si>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</si>
  <si>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</si>
  <si>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</si>
  <si>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</si>
  <si>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</si>
  <si>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</si>
  <si>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</si>
  <si>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</si>
  <si>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</si>
  <si>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</si>
  <si>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</si>
  <si>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</si>
  <si>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</si>
  <si>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</si>
  <si>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</si>
  <si>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</si>
  <si>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</si>
  <si>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</si>
  <si>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</si>
  <si>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</si>
  <si>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</si>
  <si>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</si>
  <si>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</si>
  <si>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</si>
  <si>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</si>
  <si>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</si>
  <si>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</si>
  <si>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</si>
  <si>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</si>
  <si>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</si>
  <si>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</si>
  <si>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</si>
  <si>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</si>
  <si>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</si>
  <si>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</si>
  <si>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</si>
  <si>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</si>
  <si>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</si>
  <si>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</si>
  <si>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</si>
  <si>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</si>
  <si>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</si>
  <si>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</si>
  <si>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</si>
  <si>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</si>
  <si>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</si>
  <si>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</si>
  <si>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</si>
  <si>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</si>
  <si>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</si>
  <si>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</si>
  <si>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</si>
  <si>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</si>
  <si>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</si>
  <si>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</si>
  <si>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</si>
  <si>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</si>
  <si>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</si>
  <si>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</si>
  <si>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</si>
  <si>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</si>
  <si>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</si>
  <si>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</si>
  <si>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</si>
  <si>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</si>
  <si>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</si>
  <si>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</si>
  <si>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</si>
  <si>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</si>
  <si>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</si>
  <si>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</si>
  <si>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</si>
  <si>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</si>
  <si>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</si>
  <si>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</si>
  <si>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</si>
  <si>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</si>
  <si>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</si>
  <si>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</si>
  <si>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</si>
  <si>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</si>
  <si>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</si>
  <si>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</si>
  <si>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</si>
  <si>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</si>
  <si>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</si>
  <si>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</si>
  <si>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</si>
  <si>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</si>
  <si>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</si>
  <si>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</si>
  <si>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</si>
  <si>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</si>
  <si>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</si>
  <si>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</si>
  <si>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</si>
  <si>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</si>
  <si>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</si>
  <si>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</si>
  <si>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</si>
  <si>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</si>
  <si>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</si>
  <si>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</si>
  <si>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</si>
  <si>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</si>
  <si>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</si>
  <si>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</si>
  <si>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</si>
  <si>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</si>
  <si>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</si>
  <si>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</si>
  <si>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</si>
  <si>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</si>
  <si>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</si>
  <si>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</si>
  <si>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</si>
  <si>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</si>
  <si>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</si>
  <si>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</si>
  <si>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</si>
  <si>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</si>
  <si>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</si>
  <si>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</si>
  <si>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</si>
  <si>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</si>
  <si>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</si>
  <si>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</si>
  <si>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</si>
  <si>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</si>
  <si>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</si>
  <si>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</si>
  <si>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</si>
  <si>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</si>
  <si>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</si>
  <si>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</si>
  <si>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</si>
  <si>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</si>
  <si>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</si>
  <si>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</si>
  <si>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</si>
  <si>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</si>
  <si>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</si>
  <si>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</si>
  <si>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</si>
  <si>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</si>
  <si>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</si>
  <si>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</si>
  <si>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</si>
  <si>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</si>
  <si>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</si>
  <si>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</si>
  <si>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</si>
  <si>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</si>
  <si>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</si>
  <si>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</si>
  <si>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</si>
  <si>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</si>
  <si>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</si>
  <si>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</si>
  <si>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</si>
  <si>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</si>
  <si>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</si>
  <si>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</si>
  <si>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</si>
  <si>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</si>
  <si>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</si>
  <si>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</si>
  <si>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</si>
  <si>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</si>
  <si>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</si>
  <si>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</si>
  <si>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</si>
  <si>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</si>
  <si>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</si>
  <si>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</si>
  <si>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</si>
  <si>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</si>
  <si>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</si>
  <si>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</si>
  <si>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</si>
  <si>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</si>
  <si>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</si>
  <si>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</si>
  <si>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</si>
  <si>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</si>
  <si>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</si>
  <si>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</si>
  <si>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</si>
  <si>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</si>
  <si>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</si>
  <si>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</si>
  <si>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</si>
  <si>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</si>
  <si>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</si>
  <si>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</si>
  <si>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</si>
  <si>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</si>
  <si>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</si>
  <si>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</si>
  <si>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</si>
  <si>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</si>
  <si>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</si>
  <si>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</si>
  <si>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</si>
  <si>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</si>
  <si>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</si>
  <si>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</si>
  <si>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</si>
  <si>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</si>
  <si>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</si>
  <si>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</si>
  <si>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</si>
  <si>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</si>
  <si>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</si>
  <si>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</si>
  <si>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</si>
  <si>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</si>
  <si>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</si>
  <si>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</si>
  <si>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</si>
  <si>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</si>
  <si>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</si>
  <si>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</si>
  <si>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</si>
  <si>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</si>
  <si>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</si>
  <si>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</si>
  <si>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</si>
  <si>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</si>
  <si>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</si>
  <si>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</si>
  <si>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</si>
  <si>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</si>
  <si>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</si>
  <si>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</si>
  <si>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</si>
  <si>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</si>
  <si>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</si>
  <si>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</si>
  <si>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</si>
  <si>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</si>
  <si>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</si>
  <si>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</si>
  <si>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</si>
  <si>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</si>
  <si>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</si>
  <si>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</si>
  <si>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</si>
  <si>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</si>
  <si>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</si>
  <si>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</si>
  <si>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</si>
  <si>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</si>
  <si>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</si>
  <si>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</si>
  <si>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</si>
  <si>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</si>
  <si>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</si>
  <si>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</si>
  <si>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</si>
  <si>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</si>
  <si>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</si>
  <si>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</si>
  <si>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</si>
  <si>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</si>
  <si>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</si>
  <si>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</si>
  <si>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</si>
  <si>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</si>
  <si>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</si>
  <si>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</si>
  <si>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</si>
  <si>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</si>
  <si>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</si>
  <si>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</si>
  <si>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</si>
  <si>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</si>
  <si>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</si>
  <si>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</si>
  <si>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</si>
  <si>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</si>
  <si>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</si>
  <si>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</si>
  <si>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</si>
  <si>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</si>
  <si>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</si>
  <si>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</si>
  <si>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</si>
  <si>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</si>
  <si>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</si>
  <si>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</si>
  <si>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</si>
  <si>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</si>
  <si>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</si>
  <si>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</si>
  <si>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</si>
  <si>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</si>
  <si>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</si>
  <si>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</si>
  <si>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</si>
  <si>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</si>
  <si>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</si>
  <si>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</si>
  <si>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</si>
  <si>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</si>
  <si>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</si>
  <si>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</si>
  <si>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</si>
  <si>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</si>
  <si>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</si>
  <si>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</si>
  <si>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</si>
  <si>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</si>
  <si>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</si>
  <si>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</si>
  <si>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</si>
  <si>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</si>
  <si>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</si>
  <si>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</si>
  <si>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</si>
  <si>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</si>
  <si>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</si>
  <si>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</si>
  <si>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</si>
  <si>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</si>
  <si>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</si>
  <si>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</si>
  <si>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</si>
  <si>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</si>
  <si>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</si>
  <si>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</si>
  <si>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</si>
  <si>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</si>
  <si>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</si>
  <si>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</si>
  <si>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</si>
  <si>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</si>
  <si>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</si>
  <si>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</si>
  <si>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</si>
  <si>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</si>
  <si>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</si>
  <si>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</si>
  <si>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</si>
  <si>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</si>
  <si>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</si>
  <si>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</si>
  <si>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</si>
  <si>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</si>
  <si>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</si>
  <si>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</si>
  <si>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</si>
  <si>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</si>
  <si>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</si>
  <si>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</si>
  <si>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</si>
  <si>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</si>
  <si>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</si>
  <si>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</si>
  <si>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</si>
  <si>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</si>
  <si>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</si>
  <si>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</si>
  <si>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</si>
  <si>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</si>
  <si>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</si>
  <si>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</si>
  <si>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</si>
  <si>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</si>
  <si>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</si>
  <si>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</si>
  <si>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</si>
  <si>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</si>
  <si>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</si>
  <si>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</si>
  <si>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</si>
  <si>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</si>
  <si>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</si>
  <si>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</si>
  <si>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</si>
  <si>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</si>
  <si>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</si>
  <si>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</si>
  <si>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</si>
  <si>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</si>
  <si>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</si>
  <si>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</si>
  <si>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</si>
  <si>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</si>
  <si>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</si>
  <si>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</si>
  <si>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</si>
  <si>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</si>
  <si>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</si>
  <si>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</si>
  <si>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</si>
  <si>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</si>
  <si>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</si>
  <si>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</si>
  <si>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</si>
  <si>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</si>
  <si>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</si>
  <si>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</si>
  <si>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</si>
  <si>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</si>
  <si>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</si>
  <si>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</si>
  <si>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</si>
  <si>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</si>
  <si>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</si>
  <si>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</si>
  <si>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</si>
  <si>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</si>
  <si>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</si>
  <si>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</si>
  <si>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</si>
  <si>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</si>
  <si>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</si>
  <si>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</si>
  <si>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</si>
  <si>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</si>
  <si>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</si>
  <si>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</si>
  <si>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</si>
  <si>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</si>
  <si>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</si>
  <si>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</si>
  <si>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</si>
  <si>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</si>
  <si>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</si>
  <si>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</si>
  <si>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</si>
  <si>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</si>
  <si>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</si>
  <si>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</si>
  <si>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</si>
  <si>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</si>
  <si>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</si>
  <si>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</si>
  <si>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</si>
  <si>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</si>
  <si>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</si>
  <si>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</si>
  <si>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</si>
  <si>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</si>
  <si>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</si>
  <si>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</si>
  <si>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</si>
  <si>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</si>
  <si>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</si>
  <si>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</si>
  <si>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</si>
  <si>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</si>
  <si>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</si>
  <si>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</si>
  <si>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</si>
  <si>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</si>
  <si>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</si>
  <si>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</si>
  <si>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</si>
  <si>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</si>
  <si>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</si>
  <si>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</si>
  <si>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</si>
  <si>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</si>
  <si>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</si>
  <si>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</si>
  <si>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</si>
  <si>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</si>
  <si>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</si>
  <si>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</si>
  <si>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</si>
  <si>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</si>
  <si>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</si>
  <si>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</si>
  <si>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</si>
  <si>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</si>
  <si>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</si>
  <si>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</si>
  <si>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</si>
  <si>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</si>
  <si>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</si>
  <si>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</si>
  <si>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</si>
  <si>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</si>
  <si>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</si>
  <si>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</si>
  <si>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</si>
  <si>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</si>
  <si>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</si>
  <si>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</si>
  <si>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</si>
  <si>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</si>
  <si>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</si>
  <si>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</si>
  <si>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</si>
  <si>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</si>
  <si>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</si>
  <si>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</si>
  <si>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</si>
  <si>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</si>
  <si>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</si>
  <si>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</si>
  <si>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</si>
  <si>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</si>
  <si>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</si>
  <si>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</si>
  <si>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</si>
  <si>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</si>
  <si>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</si>
  <si>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</si>
  <si>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</si>
  <si>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</si>
  <si>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</si>
  <si>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</si>
  <si>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</si>
  <si>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</si>
  <si>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</si>
  <si>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</si>
  <si>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</si>
  <si>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</si>
  <si>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</si>
  <si>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</si>
  <si>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</si>
  <si>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</si>
  <si>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</si>
  <si>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</si>
  <si>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</si>
  <si>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</si>
  <si>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</si>
  <si>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</si>
  <si>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</si>
  <si>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</si>
  <si>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</si>
  <si>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</si>
  <si>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</si>
  <si>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</si>
  <si>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</si>
  <si>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</si>
  <si>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</si>
  <si>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</si>
  <si>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</si>
  <si>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</si>
  <si>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</si>
  <si>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</si>
  <si>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</si>
  <si>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</si>
  <si>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</si>
  <si>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</si>
  <si>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</si>
  <si>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</si>
  <si>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</si>
  <si>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</si>
  <si>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</si>
  <si>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</si>
  <si>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</si>
  <si>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</si>
  <si>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</si>
  <si>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</si>
  <si>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</si>
  <si>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</si>
  <si>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</si>
  <si>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</si>
  <si>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</si>
  <si>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</si>
  <si>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</si>
  <si>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</si>
  <si>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</si>
  <si>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</si>
  <si>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</si>
  <si>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</si>
  <si>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</si>
  <si>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</si>
  <si>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</si>
  <si>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</si>
  <si>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</si>
  <si>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</si>
  <si>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</si>
  <si>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</si>
  <si>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</si>
  <si>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</si>
  <si>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</si>
  <si>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</si>
  <si>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</si>
  <si>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</si>
  <si>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</si>
  <si>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</si>
  <si>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</si>
  <si>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</si>
  <si>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</si>
  <si>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</si>
  <si>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</si>
  <si>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</si>
  <si>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</si>
  <si>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</si>
  <si>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</si>
  <si>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</si>
  <si>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</si>
  <si>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</si>
  <si>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</si>
  <si>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</si>
  <si>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</si>
  <si>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</si>
  <si>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</si>
  <si>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</si>
  <si>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</si>
  <si>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</si>
  <si>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</si>
  <si>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</si>
  <si>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</si>
  <si>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</si>
  <si>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</si>
  <si>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</si>
  <si>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</si>
  <si>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</si>
  <si>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</si>
  <si>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</si>
  <si>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</si>
  <si>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</si>
  <si>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</si>
  <si>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</si>
  <si>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</si>
  <si>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</si>
  <si>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</si>
  <si>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</si>
  <si>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</si>
  <si>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</si>
  <si>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</si>
  <si>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</si>
  <si>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</si>
  <si>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</si>
  <si>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</si>
  <si>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</si>
  <si>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</si>
  <si>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</si>
  <si>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</si>
  <si>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</si>
  <si>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</si>
  <si>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</si>
  <si>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</si>
  <si>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</si>
  <si>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</si>
  <si>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</si>
  <si>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</si>
  <si>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</si>
  <si>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</si>
  <si>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</si>
  <si>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</si>
  <si>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</si>
  <si>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</si>
  <si>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</si>
  <si>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</si>
  <si>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</si>
  <si>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</si>
  <si>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</si>
  <si>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</si>
  <si>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</si>
  <si>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</si>
  <si>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</si>
  <si>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</si>
  <si>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</si>
  <si>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</si>
  <si>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</si>
  <si>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</si>
  <si>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</si>
  <si>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</si>
  <si>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</si>
  <si>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</si>
  <si>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</si>
  <si>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</si>
  <si>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</si>
  <si>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</si>
  <si>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</si>
  <si>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</si>
  <si>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</si>
  <si>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</si>
  <si>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</si>
  <si>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</si>
  <si>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</si>
  <si>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</si>
  <si>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</si>
  <si>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</si>
  <si>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</si>
  <si>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</si>
  <si>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</si>
  <si>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</si>
  <si>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</si>
  <si>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</si>
  <si>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</si>
  <si>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</si>
  <si>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</si>
  <si>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</si>
  <si>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</si>
  <si>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</si>
  <si>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</si>
  <si>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</si>
  <si>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</si>
  <si>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</si>
  <si>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</si>
  <si>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</si>
  <si>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</si>
  <si>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</si>
  <si>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</si>
  <si>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</si>
  <si>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</si>
  <si>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</si>
  <si>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</si>
  <si>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</si>
  <si>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</si>
  <si>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</si>
  <si>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</si>
  <si>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</si>
  <si>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</si>
  <si>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</si>
  <si>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</si>
  <si>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</si>
  <si>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</si>
  <si>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</si>
  <si>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</si>
  <si>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</si>
  <si>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</si>
  <si>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</si>
  <si>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</si>
  <si>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</si>
  <si>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</si>
  <si>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</si>
  <si>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</si>
  <si>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</si>
  <si>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</si>
  <si>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</si>
  <si>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</si>
  <si>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</si>
  <si>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</si>
  <si>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</si>
  <si>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</si>
  <si>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</si>
  <si>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</si>
  <si>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</si>
  <si>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</si>
  <si>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</si>
  <si>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</si>
  <si>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</si>
  <si>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</si>
  <si>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</si>
  <si>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</si>
  <si>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</si>
  <si>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</si>
  <si>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</si>
  <si>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</si>
  <si>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</si>
  <si>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</si>
  <si>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</si>
  <si>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</si>
  <si>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</si>
  <si>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</si>
  <si>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</si>
  <si>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</si>
  <si>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</si>
  <si>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</si>
  <si>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</si>
  <si>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</si>
  <si>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</si>
  <si>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</si>
  <si>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</si>
  <si>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</si>
  <si>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</si>
  <si>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</si>
  <si>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</si>
  <si>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</si>
  <si>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</si>
  <si>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</si>
  <si>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</si>
  <si>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</si>
  <si>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</si>
  <si>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</si>
  <si>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</si>
  <si>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</si>
  <si>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</si>
  <si>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</si>
  <si>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</si>
  <si>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</si>
  <si>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</si>
  <si>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</si>
  <si>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</si>
  <si>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</si>
  <si>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</si>
  <si>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</si>
  <si>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</si>
  <si>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</si>
  <si>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</si>
  <si>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</si>
  <si>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</si>
  <si>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</si>
  <si>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</si>
  <si>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</si>
  <si>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</si>
  <si>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</si>
  <si>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</si>
  <si>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</si>
  <si>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</si>
  <si>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</si>
  <si>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</si>
  <si>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</si>
  <si>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</si>
  <si>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</si>
  <si>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</si>
  <si>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</si>
  <si>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</si>
  <si>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</si>
  <si>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</si>
  <si>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</si>
  <si>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</si>
  <si>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</si>
  <si>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</si>
  <si>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</si>
  <si>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</si>
  <si>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</si>
  <si>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</si>
  <si>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</si>
  <si>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</si>
  <si>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</si>
  <si>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</si>
  <si>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</si>
  <si>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</si>
  <si>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</si>
  <si>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</si>
  <si>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</si>
  <si>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</si>
  <si>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</si>
  <si>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</si>
  <si>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</si>
  <si>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</si>
  <si>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</si>
  <si>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</si>
  <si>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</si>
  <si>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</si>
  <si>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</si>
  <si>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</si>
  <si>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</si>
  <si>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</si>
  <si>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</si>
  <si>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</si>
  <si>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</si>
  <si>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</si>
  <si>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</si>
  <si>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</si>
  <si>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</si>
  <si>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</si>
  <si>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</si>
  <si>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</si>
  <si>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</si>
  <si>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</si>
  <si>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</si>
  <si>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</si>
  <si>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</si>
  <si>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</si>
  <si>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</si>
  <si>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</si>
  <si>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</si>
  <si>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</si>
  <si>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</si>
  <si>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</si>
  <si>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</si>
  <si>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</si>
  <si>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</si>
  <si>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</si>
  <si>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</si>
  <si>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</si>
  <si>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</si>
  <si>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</si>
  <si>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</si>
  <si>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</si>
  <si>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</si>
  <si>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</si>
  <si>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</si>
  <si>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</si>
  <si>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</si>
  <si>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</si>
  <si>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</si>
  <si>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</si>
  <si>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</si>
  <si>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</si>
  <si>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</si>
  <si>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</si>
  <si>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</si>
  <si>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</si>
  <si>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</si>
  <si>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</si>
  <si>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</si>
  <si>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</si>
  <si>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</si>
  <si>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</si>
  <si>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</si>
  <si>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</si>
  <si>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</si>
  <si>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</si>
  <si>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</si>
  <si>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</si>
  <si>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</si>
  <si>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</si>
  <si>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</si>
  <si>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</si>
  <si>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</si>
  <si>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</si>
  <si>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</si>
  <si>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</si>
  <si>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</si>
  <si>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</si>
  <si>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</si>
  <si>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</si>
  <si>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</si>
  <si>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</si>
  <si>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</si>
  <si>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</si>
  <si>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</si>
  <si>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</si>
  <si>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</si>
  <si>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</si>
  <si>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</si>
  <si>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</si>
  <si>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</si>
  <si>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</si>
  <si>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</si>
  <si>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</si>
  <si>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</si>
  <si>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</si>
  <si>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</si>
  <si>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</si>
  <si>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</si>
  <si>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</si>
  <si>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</si>
  <si>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</si>
  <si>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</si>
  <si>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</si>
  <si>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</si>
  <si>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</si>
  <si>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</si>
  <si>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</si>
  <si>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</si>
  <si>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</si>
  <si>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</si>
  <si>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</si>
  <si>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</si>
  <si>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</si>
  <si>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</si>
  <si>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</si>
  <si>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</si>
  <si>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</si>
  <si>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</si>
  <si>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</si>
  <si>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</si>
  <si>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</si>
  <si>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</si>
  <si>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</si>
  <si>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</si>
  <si>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</si>
  <si>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</si>
  <si>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</si>
  <si>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</si>
  <si>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</si>
  <si>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</si>
  <si>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</si>
  <si>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</si>
  <si>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</si>
  <si>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</si>
  <si>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</si>
  <si>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</si>
  <si>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</si>
  <si>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</si>
  <si>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</si>
  <si>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</si>
  <si>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</si>
  <si>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</si>
  <si>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</si>
  <si>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</si>
  <si>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</si>
  <si>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</si>
  <si>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</si>
  <si>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</si>
  <si>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</si>
  <si>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</si>
  <si>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</si>
  <si>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</si>
  <si>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</si>
  <si>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</si>
  <si>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</si>
  <si>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</si>
  <si>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</si>
  <si>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</si>
  <si>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</si>
  <si>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</si>
  <si>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</si>
  <si>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</si>
  <si>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</si>
  <si>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</si>
  <si>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</si>
  <si>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</si>
  <si>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</si>
  <si>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</si>
  <si>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</si>
  <si>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</si>
  <si>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</si>
  <si>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</si>
  <si>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</si>
  <si>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</si>
  <si>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</si>
  <si>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</si>
  <si>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</si>
  <si>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</si>
  <si>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</si>
  <si>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</si>
  <si>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</si>
  <si>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</si>
  <si>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</si>
  <si>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</si>
  <si>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</si>
  <si>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</si>
  <si>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</si>
  <si>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</si>
  <si>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</si>
  <si>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</si>
  <si>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</si>
  <si>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</si>
  <si>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</si>
  <si>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</si>
  <si>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</si>
  <si>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</si>
  <si>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</si>
  <si>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</si>
  <si>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</si>
  <si>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</si>
  <si>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</si>
  <si>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</si>
  <si>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</si>
  <si>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</si>
  <si>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</si>
  <si>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</si>
  <si>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</si>
  <si>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</si>
  <si>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</si>
  <si>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</si>
  <si>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</si>
  <si>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</si>
  <si>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</si>
  <si>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</si>
  <si>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</si>
  <si>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</si>
  <si>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</si>
  <si>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</si>
  <si>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</si>
  <si>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</si>
  <si>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</si>
  <si>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</si>
  <si>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</si>
  <si>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</si>
  <si>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</si>
  <si>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</si>
  <si>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</si>
  <si>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</si>
  <si>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</si>
  <si>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</si>
  <si>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</si>
  <si>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</si>
  <si>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</si>
  <si>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</si>
  <si>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</si>
  <si>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</si>
  <si>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</si>
  <si>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</si>
  <si>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</si>
  <si>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</si>
  <si>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</si>
  <si>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</si>
  <si>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</si>
  <si>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</si>
  <si>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</si>
  <si>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</si>
  <si>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</si>
  <si>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</si>
  <si>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</si>
  <si>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</si>
  <si>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</si>
  <si>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</si>
  <si>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</si>
  <si>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</si>
  <si>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</si>
  <si>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</si>
  <si>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</si>
  <si>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</si>
  <si>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</si>
  <si>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</si>
  <si>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</si>
  <si>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</si>
  <si>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</si>
  <si>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</si>
  <si>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</si>
  <si>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</si>
  <si>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</si>
  <si>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</si>
  <si>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</si>
  <si>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</si>
  <si>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</si>
  <si>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</si>
  <si>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</si>
  <si>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</si>
  <si>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</si>
  <si>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</si>
  <si>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</si>
  <si>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</si>
  <si>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</si>
  <si>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</si>
  <si>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</si>
  <si>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</si>
  <si>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</si>
  <si>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</si>
  <si>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</si>
  <si>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</si>
  <si>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</si>
  <si>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</si>
  <si>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</si>
  <si>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</si>
  <si>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</si>
  <si>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</si>
  <si>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</si>
  <si>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</si>
  <si>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</si>
  <si>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</si>
  <si>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</si>
  <si>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</si>
  <si>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</si>
  <si>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</si>
  <si>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</si>
  <si>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</si>
  <si>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</si>
  <si>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</si>
  <si>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</si>
  <si>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</si>
  <si>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</si>
  <si>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</si>
  <si>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</si>
  <si>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</si>
  <si>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</si>
  <si>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</si>
  <si>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</si>
  <si>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</si>
  <si>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</si>
  <si>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</si>
  <si>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</si>
  <si>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</si>
  <si>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</si>
  <si>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</si>
  <si>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</si>
  <si>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</si>
  <si>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</si>
  <si>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</si>
  <si>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</si>
  <si>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</si>
  <si>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</si>
  <si>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</si>
  <si>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</si>
  <si>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</si>
  <si>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</si>
  <si>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</si>
  <si>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</si>
  <si>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</si>
  <si>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</si>
  <si>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</si>
  <si>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</si>
  <si>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</si>
  <si>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</si>
  <si>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</si>
  <si>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</si>
  <si>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</si>
  <si>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</si>
  <si>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</si>
  <si>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</si>
  <si>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</si>
  <si>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</si>
  <si>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</si>
  <si>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</si>
  <si>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</si>
  <si>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</si>
  <si>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</si>
  <si>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</si>
  <si>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</si>
  <si>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</si>
  <si>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</si>
  <si>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</si>
  <si>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</si>
  <si>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</si>
  <si>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</si>
  <si>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</si>
  <si>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</si>
  <si>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</si>
  <si>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</si>
  <si>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</si>
  <si>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</si>
  <si>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</si>
  <si>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</si>
  <si>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</si>
  <si>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</si>
  <si>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</si>
  <si>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</si>
  <si>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</si>
  <si>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</si>
  <si>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</si>
  <si>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</si>
  <si>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</si>
  <si>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</si>
  <si>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</si>
  <si>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</si>
  <si>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</si>
  <si>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</si>
  <si>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</si>
  <si>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</si>
  <si>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</si>
  <si>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</si>
  <si>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</si>
  <si>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</si>
  <si>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</si>
  <si>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</si>
  <si>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</si>
  <si>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</si>
  <si>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</si>
  <si>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</si>
  <si>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</si>
  <si>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</si>
  <si>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</si>
  <si>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</si>
  <si>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</si>
  <si>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</si>
  <si>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</si>
  <si>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</si>
  <si>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</si>
  <si>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</si>
  <si>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</si>
  <si>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</si>
  <si>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</si>
  <si>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</si>
  <si>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</si>
  <si>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</si>
  <si>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</si>
  <si>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</si>
  <si>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</si>
  <si>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</si>
  <si>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</si>
  <si>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</si>
  <si>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</si>
  <si>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</si>
  <si>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</si>
  <si>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</si>
  <si>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</si>
  <si>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</si>
  <si>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</si>
  <si>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</si>
  <si>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</si>
  <si>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</si>
  <si>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</si>
  <si>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</si>
  <si>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</si>
  <si>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</si>
  <si>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</si>
  <si>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</si>
  <si>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</si>
  <si>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</si>
  <si>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</si>
  <si>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</si>
  <si>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</si>
  <si>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</si>
  <si>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</si>
  <si>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</si>
  <si>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</si>
  <si>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</si>
  <si>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</si>
  <si>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</si>
  <si>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</si>
  <si>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</si>
  <si>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</si>
  <si>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</si>
  <si>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</si>
  <si>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</si>
  <si>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</si>
  <si>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</si>
  <si>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</si>
  <si>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</si>
  <si>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</si>
  <si>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</si>
  <si>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</si>
  <si>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</si>
  <si>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</si>
  <si>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</si>
  <si>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</si>
  <si>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</si>
  <si>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</si>
  <si>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</si>
  <si>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</si>
  <si>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</si>
  <si>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</si>
  <si>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</si>
  <si>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</si>
  <si>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</si>
  <si>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</si>
  <si>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</si>
  <si>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</si>
  <si>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</si>
  <si>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</si>
  <si>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</si>
  <si>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</si>
  <si>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</si>
  <si>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</si>
  <si>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</si>
  <si>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</si>
  <si>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</si>
  <si>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</si>
  <si>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</si>
  <si>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</si>
  <si>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</si>
  <si>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</si>
  <si>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</si>
  <si>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</si>
  <si>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</si>
  <si>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</si>
  <si>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</si>
  <si>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</si>
  <si>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</si>
  <si>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</si>
  <si>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</si>
  <si>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</si>
  <si>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</si>
  <si>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</si>
  <si>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</si>
  <si>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</si>
  <si>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</si>
  <si>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</si>
  <si>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</si>
  <si>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</si>
  <si>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</si>
  <si>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</si>
  <si>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</si>
  <si>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</si>
  <si>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</si>
  <si>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</si>
  <si>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</si>
  <si>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</si>
  <si>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</si>
  <si>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</si>
  <si>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</si>
  <si>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</si>
  <si>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</si>
  <si>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</si>
  <si>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</si>
  <si>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</si>
  <si>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</si>
  <si>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</si>
  <si>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</si>
  <si>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</si>
  <si>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</si>
  <si>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</si>
  <si>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</si>
  <si>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</si>
  <si>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</si>
  <si>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</si>
  <si>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</si>
  <si>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</si>
  <si>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</si>
  <si>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</si>
  <si>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</si>
  <si>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</si>
  <si>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</si>
  <si>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</si>
  <si>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</si>
  <si>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</si>
  <si>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</si>
  <si>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</si>
  <si>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</si>
  <si>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</si>
  <si>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</si>
  <si>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</si>
  <si>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</si>
  <si>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</si>
  <si>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</si>
  <si>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</si>
  <si>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</si>
  <si>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</si>
  <si>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</si>
  <si>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</si>
  <si>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</si>
  <si>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</si>
  <si>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</si>
  <si>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</si>
  <si>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</si>
  <si>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</si>
  <si>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</si>
  <si>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</si>
  <si>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</si>
  <si>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</si>
  <si>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</si>
  <si>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</si>
  <si>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</si>
  <si>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</si>
  <si>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</si>
  <si>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</si>
  <si>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</si>
  <si>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</si>
  <si>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</si>
  <si>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</si>
  <si>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</si>
  <si>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</si>
  <si>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</si>
  <si>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</si>
  <si>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</si>
  <si>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</si>
  <si>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</si>
  <si>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</si>
  <si>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</si>
  <si>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</si>
  <si>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</si>
  <si>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</si>
  <si>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</si>
  <si>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</si>
  <si>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</si>
  <si>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</si>
  <si>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</si>
  <si>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</si>
  <si>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</si>
  <si>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</si>
  <si>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</si>
  <si>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</si>
  <si>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</si>
  <si>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</si>
  <si>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</si>
  <si>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</si>
  <si>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</si>
  <si>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</si>
  <si>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</si>
  <si>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</si>
  <si>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</si>
  <si>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</si>
  <si>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</si>
  <si>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</si>
  <si>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</si>
  <si>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</si>
  <si>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</si>
  <si>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</si>
  <si>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</si>
  <si>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</si>
  <si>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</si>
  <si>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</si>
  <si>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</si>
  <si>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</si>
  <si>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</si>
  <si>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</si>
  <si>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</si>
  <si>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</si>
  <si>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</si>
  <si>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</si>
  <si>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</si>
  <si>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</si>
  <si>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</si>
  <si>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</si>
  <si>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</si>
  <si>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</si>
  <si>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</si>
  <si>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</si>
  <si>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</si>
  <si>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</si>
  <si>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</si>
  <si>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</si>
  <si>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</si>
  <si>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</si>
  <si>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</si>
  <si>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</si>
  <si>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</si>
  <si>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</si>
  <si>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</si>
  <si>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</si>
  <si>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</si>
  <si>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</si>
  <si>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</si>
  <si>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</si>
  <si>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</si>
  <si>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</si>
  <si>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</si>
  <si>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</si>
  <si>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</si>
  <si>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</si>
  <si>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</si>
  <si>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</si>
  <si>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</si>
  <si>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</si>
  <si>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</si>
  <si>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</si>
  <si>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</si>
  <si>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</si>
  <si>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</si>
  <si>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</si>
  <si>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</si>
  <si>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</si>
  <si>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</si>
  <si>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</si>
  <si>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</si>
  <si>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</si>
  <si>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</si>
  <si>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</si>
  <si>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</si>
  <si>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</si>
  <si>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</si>
  <si>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</si>
  <si>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</si>
  <si>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</si>
  <si>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</si>
  <si>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</si>
  <si>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</si>
  <si>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</si>
  <si>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</si>
  <si>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</si>
  <si>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</si>
  <si>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</si>
  <si>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</si>
  <si>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</si>
  <si>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</si>
  <si>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</si>
  <si>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</si>
  <si>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</si>
  <si>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</si>
  <si>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</si>
  <si>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</si>
  <si>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</si>
  <si>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</si>
  <si>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</si>
  <si>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</si>
  <si>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</si>
  <si>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</si>
  <si>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</si>
  <si>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</si>
  <si>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</si>
  <si>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</si>
  <si>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</si>
  <si>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</si>
  <si>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</si>
  <si>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</si>
  <si>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</si>
  <si>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</si>
  <si>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</si>
  <si>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</si>
  <si>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</si>
  <si>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</si>
  <si>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</si>
  <si>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</si>
  <si>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</si>
  <si>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</si>
  <si>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</si>
  <si>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</si>
  <si>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</si>
  <si>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</si>
  <si>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</si>
  <si>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</si>
  <si>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</si>
  <si>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</si>
  <si>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</si>
  <si>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</si>
  <si>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</si>
  <si>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</si>
  <si>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</si>
  <si>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</si>
  <si>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</si>
  <si>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</si>
  <si>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</si>
  <si>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</si>
  <si>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</si>
  <si>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</si>
  <si>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</si>
  <si>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</si>
  <si>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</si>
  <si>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</si>
  <si>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</si>
  <si>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</si>
  <si>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</si>
  <si>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</si>
  <si>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</si>
  <si>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</si>
  <si>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</si>
  <si>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</si>
  <si>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</si>
  <si>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</si>
  <si>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</si>
  <si>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</si>
  <si>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</si>
  <si>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</si>
  <si>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</si>
  <si>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</si>
  <si>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</si>
  <si>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</si>
  <si>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</si>
  <si>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</si>
  <si>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</si>
  <si>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</si>
  <si>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</si>
  <si>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</si>
  <si>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</si>
  <si>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</si>
  <si>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</si>
  <si>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</si>
  <si>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</si>
  <si>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</si>
  <si>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</si>
  <si>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</si>
  <si>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</si>
  <si>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</si>
  <si>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</si>
  <si>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</si>
  <si>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</si>
  <si>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</si>
  <si>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</si>
  <si>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</si>
  <si>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</si>
  <si>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</si>
  <si>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</si>
  <si>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</si>
  <si>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</si>
  <si>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</si>
  <si>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</si>
  <si>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</si>
  <si>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</si>
  <si>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</si>
  <si>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</si>
  <si>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</si>
  <si>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</si>
  <si>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</si>
  <si>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</si>
  <si>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</si>
  <si>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</si>
  <si>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</si>
  <si>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</si>
  <si>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</si>
  <si>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</si>
  <si>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</si>
  <si>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</si>
  <si>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</si>
  <si>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</si>
  <si>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</si>
  <si>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</si>
  <si>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</si>
  <si>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</si>
  <si>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</si>
  <si>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</si>
  <si>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</si>
  <si>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</si>
  <si>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</si>
  <si>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</si>
  <si>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</si>
  <si>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</si>
  <si>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</si>
  <si>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</si>
  <si>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</si>
  <si>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</si>
  <si>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</si>
  <si>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</si>
  <si>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</si>
  <si>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</si>
  <si>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</si>
  <si>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</si>
  <si>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</si>
  <si>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</si>
  <si>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</si>
  <si>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</si>
  <si>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</si>
  <si>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</si>
  <si>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</si>
  <si>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</si>
  <si>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</si>
  <si>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</si>
  <si>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</si>
  <si>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</si>
  <si>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</si>
  <si>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</si>
  <si>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</si>
  <si>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</si>
  <si>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</si>
  <si>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</si>
  <si>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</si>
  <si>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</si>
  <si>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</si>
  <si>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</si>
  <si>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</si>
  <si>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</si>
  <si>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</si>
  <si>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</si>
  <si>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</si>
  <si>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</si>
  <si>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</si>
  <si>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</si>
  <si>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</si>
  <si>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</si>
  <si>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</si>
  <si>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</si>
  <si>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</si>
  <si>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</si>
  <si>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</si>
  <si>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</si>
  <si>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</si>
  <si>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</si>
  <si>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</si>
  <si>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</si>
  <si>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</si>
  <si>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</si>
  <si>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</si>
  <si>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</si>
  <si>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</si>
  <si>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</si>
  <si>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</si>
  <si>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</si>
  <si>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</si>
  <si>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</si>
  <si>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</si>
  <si>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</si>
  <si>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</si>
  <si>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</si>
  <si>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</si>
  <si>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</si>
  <si>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</si>
  <si>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</si>
  <si>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</si>
  <si>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</si>
  <si>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</si>
  <si>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</si>
  <si>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</si>
  <si>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</si>
  <si>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</si>
  <si>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</si>
  <si>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</si>
  <si>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</si>
  <si>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</si>
  <si>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</si>
  <si>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</si>
  <si>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</si>
  <si>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</si>
  <si>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</si>
  <si>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</si>
  <si>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</si>
  <si>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</si>
  <si>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</si>
  <si>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</si>
  <si>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</si>
  <si>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</si>
  <si>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</si>
  <si>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</si>
  <si>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</si>
  <si>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</si>
  <si>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</si>
  <si>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</si>
  <si>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</si>
  <si>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</si>
  <si>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</si>
  <si>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</si>
  <si>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</si>
  <si>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</si>
  <si>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</si>
  <si>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</si>
  <si>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</si>
  <si>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</si>
  <si>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</si>
  <si>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</si>
  <si>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</si>
  <si>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</si>
  <si>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</si>
  <si>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</si>
  <si>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</si>
  <si>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</si>
  <si>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</si>
  <si>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</si>
  <si>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</si>
  <si>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</si>
  <si>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</si>
  <si>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</si>
  <si>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</si>
  <si>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</si>
  <si>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</si>
  <si>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</si>
  <si>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</si>
  <si>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</si>
  <si>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</si>
  <si>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</si>
  <si>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</si>
  <si>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</si>
  <si>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</si>
  <si>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</si>
  <si>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</si>
  <si>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</si>
  <si>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</si>
  <si>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</si>
  <si>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</si>
  <si>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</si>
  <si>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</si>
  <si>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</si>
  <si>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</si>
  <si>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</si>
  <si>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</si>
  <si>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</si>
  <si>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</si>
  <si>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</si>
  <si>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</si>
  <si>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</si>
  <si>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</si>
  <si>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</si>
  <si>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</si>
  <si>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</si>
  <si>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</si>
  <si>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</si>
  <si>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</si>
  <si>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</si>
  <si>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</si>
  <si>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</si>
  <si>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</si>
  <si>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</si>
  <si>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</si>
  <si>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</si>
  <si>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</si>
  <si>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</si>
  <si>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</si>
  <si>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</si>
  <si>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</si>
  <si>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</si>
  <si>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</si>
  <si>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</si>
  <si>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</si>
  <si>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</si>
  <si>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</si>
  <si>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</si>
  <si>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</si>
  <si>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</si>
  <si>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</si>
  <si>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</si>
  <si>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</si>
  <si>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</si>
  <si>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</si>
  <si>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</si>
  <si>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</si>
  <si>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</si>
  <si>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</si>
  <si>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</si>
  <si>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</si>
  <si>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</si>
  <si>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</si>
  <si>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</si>
  <si>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</si>
  <si>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</si>
  <si>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</si>
  <si>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</si>
  <si>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</si>
  <si>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</si>
  <si>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</si>
  <si>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</si>
  <si>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</si>
  <si>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</si>
  <si>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</si>
  <si>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</si>
  <si>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</si>
  <si>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</si>
  <si>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</si>
  <si>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</si>
  <si>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</si>
  <si>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</si>
  <si>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</si>
  <si>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</si>
  <si>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</si>
  <si>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</si>
  <si>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</si>
  <si>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</si>
  <si>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</si>
  <si>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</si>
  <si>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</si>
  <si>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</si>
  <si>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</si>
  <si>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</si>
  <si>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</si>
  <si>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</si>
  <si>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</si>
  <si>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</si>
  <si>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</si>
  <si>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</si>
  <si>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</si>
  <si>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</si>
  <si>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</si>
  <si>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</si>
  <si>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</si>
  <si>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</si>
  <si>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</si>
  <si>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</si>
  <si>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</si>
  <si>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</si>
  <si>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</si>
  <si>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</si>
  <si>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</si>
  <si>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</si>
  <si>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</si>
  <si>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</si>
  <si>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</si>
  <si>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</si>
  <si>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</si>
  <si>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</si>
  <si>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</si>
  <si>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</si>
  <si>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</si>
  <si>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</si>
  <si>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</si>
  <si>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</si>
  <si>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</si>
  <si>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</si>
  <si>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</si>
  <si>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</si>
  <si>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</si>
  <si>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</si>
  <si>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</si>
  <si>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</si>
  <si>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</si>
  <si>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</si>
  <si>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</si>
  <si>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</si>
  <si>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</si>
  <si>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</si>
  <si>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</si>
  <si>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</si>
  <si>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</si>
  <si>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</si>
  <si>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</si>
  <si>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</si>
  <si>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</si>
  <si>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</si>
  <si>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</si>
  <si>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</si>
  <si>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</si>
  <si>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</si>
  <si>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</si>
  <si>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</si>
  <si>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</si>
  <si>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</si>
  <si>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</si>
  <si>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</si>
  <si>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</si>
  <si>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</si>
  <si>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</si>
  <si>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</si>
  <si>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</si>
  <si>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</si>
  <si>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</si>
  <si>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</si>
  <si>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</si>
  <si>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</si>
  <si>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</si>
  <si>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</si>
  <si>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</si>
  <si>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</si>
  <si>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</si>
  <si>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</si>
  <si>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</si>
  <si>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</si>
  <si>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</si>
  <si>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</si>
  <si>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</si>
  <si>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</si>
  <si>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</si>
  <si>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</si>
  <si>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</si>
  <si>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</si>
  <si>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</si>
  <si>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</si>
  <si>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</si>
  <si>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</si>
  <si>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</si>
  <si>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</si>
  <si>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</si>
  <si>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</si>
  <si>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</si>
  <si>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</si>
  <si>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</si>
  <si>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</si>
  <si>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</si>
  <si>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</si>
  <si>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</si>
  <si>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</si>
  <si>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</si>
  <si>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</si>
  <si>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</si>
  <si>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</si>
  <si>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</si>
  <si>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</si>
  <si>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</si>
  <si>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</si>
  <si>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</si>
  <si>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</si>
  <si>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</si>
  <si>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</si>
  <si>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</si>
  <si>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</si>
  <si>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</si>
  <si>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</si>
  <si>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</si>
  <si>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</si>
  <si>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</si>
  <si>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</si>
  <si>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</si>
  <si>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</si>
  <si>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</si>
  <si>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</si>
  <si>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</si>
  <si>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</si>
  <si>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</si>
  <si>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</si>
  <si>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</si>
  <si>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</si>
  <si>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</si>
  <si>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</si>
  <si>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</si>
  <si>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</si>
  <si>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</si>
  <si>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</si>
  <si>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</si>
  <si>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</si>
  <si>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</si>
  <si>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</si>
  <si>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</si>
  <si>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</si>
  <si>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</si>
  <si>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</si>
  <si>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</si>
  <si>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</si>
  <si>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</si>
  <si>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</si>
  <si>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</si>
  <si>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</si>
  <si>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</si>
  <si>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</si>
  <si>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</si>
  <si>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</si>
  <si>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</si>
  <si>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</si>
  <si>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</si>
  <si>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</si>
  <si>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</si>
  <si>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</si>
  <si>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</si>
  <si>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</si>
  <si>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</si>
  <si>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</si>
  <si>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</si>
  <si>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</si>
  <si>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</si>
  <si>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</si>
  <si>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</si>
  <si>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</si>
  <si>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</si>
  <si>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</si>
  <si>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</si>
  <si>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</si>
  <si>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</si>
  <si>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</si>
  <si>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</si>
  <si>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</si>
  <si>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</si>
  <si>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</si>
  <si>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</si>
  <si>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</si>
  <si>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</si>
  <si>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</si>
  <si>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</si>
  <si>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</si>
  <si>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</si>
  <si>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</si>
  <si>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</si>
  <si>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</si>
  <si>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</si>
  <si>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</si>
  <si>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</si>
  <si>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</si>
  <si>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</si>
  <si>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</si>
  <si>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</si>
  <si>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</si>
  <si>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</si>
  <si>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</si>
  <si>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</si>
  <si>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</si>
  <si>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</si>
  <si>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</si>
  <si>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</si>
  <si>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</si>
  <si>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</si>
  <si>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</si>
  <si>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</si>
  <si>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</si>
  <si>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</si>
  <si>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</si>
  <si>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</si>
  <si>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</si>
  <si>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</si>
  <si>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</si>
  <si>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</si>
  <si>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</si>
  <si>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</si>
  <si>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</si>
  <si>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</si>
  <si>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</si>
  <si>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</si>
  <si>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</si>
  <si>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</si>
  <si>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</si>
  <si>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</si>
  <si>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</si>
  <si>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</si>
  <si>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</si>
  <si>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</si>
  <si>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</si>
  <si>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</si>
  <si>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</si>
  <si>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</si>
  <si>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</si>
  <si>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</si>
  <si>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</si>
  <si>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</si>
  <si>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</si>
  <si>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</si>
  <si>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</si>
  <si>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</si>
  <si>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</si>
  <si>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</si>
  <si>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</si>
  <si>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</si>
  <si>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</si>
  <si>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</si>
  <si>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</si>
  <si>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</si>
  <si>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</si>
  <si>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</si>
  <si>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</si>
  <si>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</si>
  <si>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</si>
  <si>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</si>
  <si>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</si>
  <si>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</si>
  <si>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</si>
  <si>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</si>
  <si>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</si>
  <si>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</si>
  <si>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</si>
  <si>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</si>
  <si>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</si>
  <si>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</si>
  <si>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</si>
  <si>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</si>
  <si>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</si>
  <si>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</si>
  <si>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</si>
  <si>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</si>
  <si>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</si>
  <si>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</si>
  <si>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</si>
  <si>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</si>
  <si>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</si>
  <si>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</si>
  <si>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</si>
  <si>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</si>
  <si>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</si>
  <si>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</si>
  <si>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</si>
  <si>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</si>
  <si>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</si>
  <si>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</si>
  <si>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</si>
  <si>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</si>
  <si>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</si>
  <si>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</si>
  <si>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</si>
  <si>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</si>
  <si>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</si>
  <si>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</si>
  <si>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</si>
  <si>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</si>
  <si>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</si>
  <si>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</si>
  <si>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</si>
  <si>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</si>
  <si>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</si>
  <si>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</si>
  <si>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</si>
  <si>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</si>
  <si>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</si>
  <si>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</si>
  <si>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</si>
  <si>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</si>
  <si>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</si>
  <si>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</si>
  <si>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</si>
  <si>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</si>
  <si>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</si>
  <si>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</si>
  <si>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</si>
  <si>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</si>
  <si>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</si>
  <si>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</si>
  <si>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</si>
  <si>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</si>
  <si>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</si>
  <si>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</si>
  <si>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</si>
  <si>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</si>
  <si>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</si>
  <si>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</si>
  <si>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</si>
  <si>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</si>
  <si>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</si>
  <si>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</si>
  <si>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</si>
  <si>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</si>
  <si>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</si>
  <si>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</si>
  <si>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</si>
  <si>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</si>
  <si>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</si>
  <si>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</si>
  <si>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</si>
  <si>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</si>
  <si>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</si>
  <si>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</si>
  <si>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</si>
  <si>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</si>
  <si>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</si>
  <si>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</si>
  <si>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</si>
  <si>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</si>
  <si>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</si>
  <si>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</si>
  <si>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</si>
  <si>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</si>
  <si>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</si>
  <si>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</si>
  <si>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</si>
  <si>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</si>
  <si>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</si>
  <si>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</si>
  <si>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</si>
  <si>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</si>
  <si>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</si>
  <si>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</si>
  <si>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</si>
  <si>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</si>
  <si>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</si>
  <si>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</si>
  <si>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</si>
  <si>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</si>
  <si>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</si>
  <si>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</si>
  <si>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</si>
  <si>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</si>
  <si>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</si>
  <si>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</si>
  <si>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</si>
  <si>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</si>
  <si>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</si>
  <si>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</si>
  <si>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</si>
  <si>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</si>
  <si>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</si>
  <si>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</si>
  <si>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</si>
  <si>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</si>
  <si>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</si>
  <si>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</si>
  <si>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</si>
  <si>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</si>
  <si>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</si>
  <si>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</si>
  <si>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</si>
  <si>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</si>
  <si>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</si>
  <si>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</si>
  <si>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</si>
  <si>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</si>
  <si>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</si>
  <si>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</si>
  <si>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</si>
  <si>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</si>
  <si>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</si>
  <si>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</si>
  <si>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</si>
  <si>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</si>
  <si>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</si>
  <si>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</si>
  <si>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</si>
  <si>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</si>
  <si>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</si>
  <si>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</si>
  <si>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</si>
  <si>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</si>
  <si>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</si>
  <si>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</si>
  <si>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</si>
  <si>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</si>
  <si>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</si>
  <si>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</si>
  <si>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</si>
  <si>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</si>
  <si>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</si>
  <si>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</si>
  <si>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</si>
  <si>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</si>
  <si>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</si>
  <si>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</si>
  <si>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</si>
  <si>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</si>
  <si>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</si>
  <si>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</si>
  <si>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</si>
  <si>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</si>
  <si>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</si>
  <si>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</si>
  <si>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</si>
  <si>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</si>
  <si>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</si>
  <si>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</si>
  <si>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</si>
  <si>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</si>
  <si>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</si>
  <si>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</si>
  <si>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</si>
  <si>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</si>
  <si>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</si>
  <si>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</si>
  <si>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</si>
  <si>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</si>
  <si>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</si>
  <si>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</si>
  <si>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</si>
  <si>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</si>
  <si>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</si>
  <si>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</si>
  <si>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</si>
  <si>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</si>
  <si>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</si>
  <si>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</si>
  <si>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</si>
  <si>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</si>
  <si>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</si>
  <si>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</si>
  <si>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</si>
  <si>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</si>
  <si>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</si>
  <si>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</si>
  <si>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</si>
  <si>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</si>
  <si>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</si>
  <si>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</si>
  <si>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</si>
  <si>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</si>
  <si>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</si>
  <si>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</si>
  <si>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</si>
  <si>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</si>
  <si>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</si>
  <si>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</si>
  <si>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</si>
  <si>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</si>
  <si>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</si>
  <si>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</si>
  <si>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</si>
  <si>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</si>
  <si>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</si>
  <si>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</si>
  <si>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</si>
  <si>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</si>
  <si>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</si>
  <si>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</si>
  <si>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</si>
  <si>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</si>
  <si>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</si>
  <si>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</si>
  <si>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</si>
  <si>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</si>
  <si>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</si>
  <si>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</si>
  <si>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</si>
  <si>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</si>
  <si>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</si>
  <si>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</si>
  <si>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</si>
  <si>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</si>
  <si>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</si>
  <si>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</si>
  <si>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</si>
  <si>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</si>
  <si>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</si>
  <si>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</si>
  <si>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</si>
  <si>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</si>
  <si>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</si>
  <si>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</si>
  <si>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</si>
  <si>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</si>
  <si>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</si>
  <si>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</si>
  <si>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</si>
  <si>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</si>
  <si>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</si>
  <si>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</si>
  <si>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</si>
  <si>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</si>
  <si>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</si>
  <si>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</si>
  <si>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</si>
  <si>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</si>
  <si>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</si>
  <si>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</si>
  <si>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</si>
  <si>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</si>
  <si>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</si>
  <si>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</si>
  <si>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</si>
  <si>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</si>
  <si>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</si>
  <si>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</si>
  <si>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</si>
  <si>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</si>
  <si>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</si>
  <si>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</si>
  <si>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</si>
  <si>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</si>
  <si>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</si>
  <si>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</si>
  <si>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</si>
  <si>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</si>
  <si>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</si>
  <si>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</si>
  <si>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</si>
  <si>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</si>
  <si>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</si>
  <si>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</si>
  <si>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</si>
  <si>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</si>
  <si>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</si>
  <si>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</si>
  <si>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</si>
  <si>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</si>
  <si>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</si>
  <si>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</si>
  <si>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</si>
  <si>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</si>
  <si>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</si>
  <si>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</si>
  <si>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</si>
  <si>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</si>
  <si>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</si>
  <si>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</si>
  <si>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</si>
  <si>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</si>
  <si>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</si>
  <si>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</si>
  <si>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</si>
  <si>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</si>
  <si>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</si>
  <si>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</si>
  <si>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</si>
  <si>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</si>
  <si>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</si>
  <si>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</si>
  <si>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</si>
  <si>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</si>
  <si>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</si>
  <si>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</si>
  <si>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</si>
  <si>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</si>
  <si>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</si>
  <si>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</si>
  <si>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</si>
  <si>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</si>
  <si>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</si>
  <si>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</si>
  <si>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</si>
  <si>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</si>
  <si>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</si>
  <si>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</si>
  <si>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</si>
  <si>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</si>
  <si>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</si>
  <si>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</si>
  <si>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</si>
  <si>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</si>
  <si>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</si>
  <si>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</si>
  <si>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</si>
  <si>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</si>
  <si>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</si>
  <si>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</si>
  <si>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</si>
  <si>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</si>
  <si>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</si>
  <si>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</si>
  <si>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</si>
  <si>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</si>
  <si>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</si>
  <si>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</si>
  <si>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</si>
  <si>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</si>
  <si>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</si>
  <si>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</si>
  <si>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</si>
  <si>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</si>
  <si>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</si>
  <si>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</si>
  <si>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</si>
  <si>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</si>
  <si>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</si>
  <si>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</si>
  <si>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</si>
  <si>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</si>
  <si>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</si>
  <si>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</si>
  <si>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</si>
  <si>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</si>
  <si>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</si>
  <si>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</si>
  <si>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</si>
  <si>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</si>
  <si>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</si>
  <si>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</si>
  <si>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</si>
  <si>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</si>
  <si>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</si>
  <si>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</si>
  <si>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</si>
  <si>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</si>
  <si>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</si>
  <si>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</si>
  <si>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</si>
  <si>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</si>
  <si>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</si>
  <si>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</si>
  <si>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</si>
  <si>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</si>
  <si>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</si>
  <si>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</si>
  <si>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</si>
  <si>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</si>
  <si>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</si>
  <si>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</si>
  <si>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</si>
  <si>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</si>
  <si>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</si>
  <si>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</si>
  <si>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</si>
  <si>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</si>
  <si>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</si>
  <si>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</si>
  <si>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</si>
  <si>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</si>
  <si>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</si>
  <si>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</si>
  <si>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</si>
  <si>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</si>
  <si>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</si>
  <si>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</si>
  <si>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</si>
  <si>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</si>
  <si>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</si>
  <si>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</si>
  <si>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</si>
  <si>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</si>
  <si>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</si>
  <si>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</si>
  <si>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</si>
  <si>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</si>
  <si>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</si>
  <si>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</si>
  <si>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</si>
  <si>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</si>
  <si>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</si>
  <si>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</si>
  <si>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</si>
  <si>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</si>
  <si>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</si>
  <si>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</si>
  <si>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</si>
  <si>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</si>
  <si>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</si>
  <si>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</si>
  <si>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</si>
  <si>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</si>
  <si>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</si>
  <si>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</si>
  <si>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</si>
  <si>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</si>
  <si>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</si>
  <si>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</si>
  <si>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</si>
  <si>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</si>
  <si>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</si>
  <si>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</si>
  <si>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</si>
  <si>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</si>
  <si>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</si>
  <si>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</si>
  <si>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</si>
  <si>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</si>
  <si>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</si>
  <si>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</si>
  <si>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</si>
  <si>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</si>
  <si>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</si>
  <si>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</si>
  <si>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</si>
  <si>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</si>
  <si>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</si>
  <si>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</si>
  <si>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</si>
  <si>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</si>
  <si>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</si>
  <si>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</si>
  <si>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</si>
  <si>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</si>
  <si>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</si>
  <si>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</si>
  <si>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</si>
  <si>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</si>
  <si>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</si>
  <si>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</si>
  <si>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</si>
  <si>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</si>
  <si>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</si>
  <si>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</si>
  <si>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</si>
  <si>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</si>
  <si>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</si>
  <si>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</si>
  <si>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</si>
  <si>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</si>
  <si>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</si>
  <si>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</si>
  <si>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</si>
  <si>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</si>
  <si>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</si>
  <si>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</si>
  <si>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</si>
  <si>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</si>
  <si>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</si>
  <si>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</si>
  <si>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</si>
  <si>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</si>
  <si>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</si>
  <si>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</si>
  <si>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</si>
  <si>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</si>
  <si>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</si>
  <si>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</si>
  <si>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</si>
  <si>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</si>
  <si>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</si>
  <si>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</si>
  <si>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</si>
  <si>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</si>
  <si>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</si>
  <si>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</si>
  <si>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</si>
  <si>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</si>
  <si>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</si>
  <si>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</si>
  <si>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</si>
  <si>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</si>
  <si>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</si>
  <si>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</si>
  <si>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</si>
  <si>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</si>
  <si>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</si>
  <si>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</si>
  <si>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</si>
  <si>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</si>
  <si>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</si>
  <si>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</si>
  <si>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</si>
  <si>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</si>
  <si>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</si>
  <si>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</si>
  <si>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</si>
  <si>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</si>
  <si>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</si>
  <si>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</si>
  <si>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</si>
  <si>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</si>
  <si>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</si>
  <si>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</si>
  <si>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</si>
  <si>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</si>
  <si>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</si>
  <si>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</si>
  <si>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</si>
  <si>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</si>
  <si>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</si>
  <si>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</si>
  <si>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</si>
  <si>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</si>
  <si>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</si>
  <si>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</si>
  <si>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</si>
  <si>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</si>
  <si>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</si>
  <si>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</si>
  <si>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</si>
  <si>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</si>
  <si>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</si>
  <si>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</si>
  <si>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</si>
  <si>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</si>
  <si>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</si>
  <si>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</si>
  <si>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</si>
  <si>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</si>
  <si>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</si>
  <si>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</si>
  <si>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</si>
  <si>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</si>
  <si>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</si>
  <si>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</si>
  <si>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</si>
  <si>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</si>
  <si>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</si>
  <si>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</si>
  <si>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</si>
  <si>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</si>
  <si>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</si>
  <si>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</si>
  <si>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</si>
  <si>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</si>
  <si>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</si>
  <si>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</si>
  <si>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</si>
  <si>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</si>
  <si>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</si>
  <si>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</si>
  <si>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</si>
  <si>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</si>
  <si>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</si>
  <si>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</si>
  <si>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</si>
  <si>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</si>
  <si>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</si>
  <si>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</si>
  <si>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</si>
  <si>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</si>
  <si>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</si>
  <si>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</si>
  <si>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</si>
  <si>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</si>
  <si>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</si>
  <si>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</si>
  <si>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</si>
  <si>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</si>
  <si>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</si>
  <si>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</si>
  <si>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</si>
  <si>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</si>
  <si>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</si>
  <si>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</si>
  <si>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</si>
  <si>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</si>
  <si>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</si>
  <si>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</si>
  <si>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</si>
  <si>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</si>
  <si>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</si>
  <si>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</si>
  <si>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</si>
  <si>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</si>
  <si>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</si>
  <si>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</si>
  <si>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</si>
  <si>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</si>
  <si>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</si>
  <si>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</si>
  <si>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</si>
  <si>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</si>
  <si>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</si>
  <si>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</si>
  <si>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</si>
  <si>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</si>
  <si>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</si>
  <si>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</si>
  <si>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</si>
  <si>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</si>
  <si>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</si>
  <si>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</si>
  <si>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</si>
  <si>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</si>
  <si>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</si>
  <si>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</si>
  <si>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</si>
  <si>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</si>
  <si>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</si>
  <si>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</si>
  <si>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</si>
  <si>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</si>
  <si>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</si>
  <si>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</si>
  <si>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</si>
  <si>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</si>
  <si>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</si>
  <si>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</si>
  <si>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</si>
  <si>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</si>
  <si>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</si>
  <si>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</si>
  <si>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</si>
  <si>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</si>
  <si>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</si>
  <si>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</si>
  <si>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</si>
  <si>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</si>
  <si>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</si>
  <si>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</si>
  <si>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</si>
  <si>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</si>
  <si>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</si>
  <si>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</si>
  <si>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</si>
  <si>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</si>
  <si>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</si>
  <si>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</si>
  <si>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</si>
  <si>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</si>
  <si>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</si>
  <si>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</si>
  <si>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</si>
  <si>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</si>
  <si>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</si>
  <si>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</si>
  <si>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</si>
  <si>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</si>
  <si>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</si>
  <si>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</si>
  <si>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</si>
  <si>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</si>
  <si>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</si>
  <si>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</si>
  <si>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</si>
  <si>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</si>
  <si>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</si>
  <si>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</si>
  <si>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</si>
  <si>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</si>
  <si>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</si>
  <si>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</si>
  <si>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</si>
  <si>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</si>
  <si>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</si>
  <si>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</si>
  <si>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</si>
  <si>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</si>
  <si>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</si>
  <si>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</si>
  <si>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</si>
  <si>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</si>
  <si>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</si>
  <si>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</si>
  <si>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</si>
  <si>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</si>
  <si>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</si>
  <si>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</si>
  <si>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</si>
  <si>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</si>
  <si>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</si>
  <si>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</si>
  <si>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</si>
  <si>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</si>
  <si>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</si>
  <si>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</si>
  <si>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</si>
  <si>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</si>
  <si>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</si>
  <si>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</si>
  <si>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</si>
  <si>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</si>
  <si>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</si>
  <si>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</si>
  <si>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</si>
  <si>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</si>
  <si>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</si>
  <si>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</si>
  <si>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</si>
  <si>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</si>
  <si>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</si>
  <si>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</si>
  <si>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</si>
  <si>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</si>
  <si>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</si>
  <si>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</si>
  <si>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</si>
  <si>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</si>
  <si>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</si>
  <si>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</si>
  <si>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</si>
  <si>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</si>
  <si>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</si>
  <si>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</si>
  <si>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</si>
  <si>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</si>
  <si>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</si>
  <si>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</si>
  <si>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</si>
  <si>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</si>
  <si>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</si>
  <si>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</si>
  <si>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</si>
  <si>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</si>
  <si>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</si>
  <si>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</si>
  <si>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</si>
  <si>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</si>
  <si>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</si>
  <si>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</si>
  <si>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</si>
  <si>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</si>
  <si>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</si>
  <si>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</si>
  <si>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</si>
  <si>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</si>
  <si>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</si>
  <si>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</si>
  <si>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</si>
  <si>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</si>
  <si>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</si>
  <si>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</si>
  <si>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</si>
  <si>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</si>
  <si>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</si>
  <si>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</si>
  <si>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</si>
  <si>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</si>
  <si>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</si>
  <si>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</si>
  <si>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</si>
  <si>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</si>
  <si>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</si>
  <si>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</si>
  <si>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</si>
  <si>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</si>
  <si>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</si>
  <si>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</si>
  <si>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</si>
  <si>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</si>
  <si>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</si>
  <si>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</si>
  <si>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</si>
  <si>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</si>
  <si>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</si>
  <si>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</si>
  <si>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</si>
  <si>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</si>
  <si>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</si>
  <si>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</si>
  <si>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</si>
  <si>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</si>
  <si>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</si>
  <si>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</si>
  <si>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</si>
  <si>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</si>
  <si>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</si>
  <si>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</si>
  <si>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</si>
  <si>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</si>
  <si>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</si>
  <si>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</si>
  <si>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</si>
  <si>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</si>
  <si>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</si>
  <si>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</si>
  <si>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</si>
  <si>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</si>
  <si>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</si>
  <si>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</si>
  <si>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</si>
  <si>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</si>
  <si>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</si>
  <si>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</si>
  <si>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</si>
  <si>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</si>
  <si>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</si>
  <si>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</si>
  <si>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</si>
  <si>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</si>
  <si>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</si>
  <si>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</si>
  <si>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</si>
  <si>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</si>
  <si>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</si>
  <si>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</si>
  <si>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</si>
  <si>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</si>
  <si>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</si>
  <si>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</si>
  <si>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</si>
  <si>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</si>
  <si>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</si>
  <si>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</si>
  <si>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</si>
  <si>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</si>
  <si>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</si>
  <si>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</si>
  <si>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</si>
  <si>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</si>
  <si>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</si>
  <si>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</si>
  <si>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</si>
  <si>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</si>
  <si>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</si>
  <si>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</si>
  <si>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</si>
  <si>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</si>
  <si>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</si>
  <si>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</si>
  <si>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</si>
  <si>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</si>
  <si>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</si>
  <si>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</si>
  <si>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</si>
  <si>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</si>
  <si>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</si>
  <si>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</si>
  <si>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</si>
  <si>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</si>
  <si>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</si>
  <si>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</si>
  <si>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</si>
  <si>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</si>
  <si>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</si>
  <si>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</si>
  <si>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</si>
  <si>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</si>
  <si>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</si>
  <si>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</si>
  <si>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</si>
  <si>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</si>
  <si>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</si>
  <si>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</si>
  <si>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</si>
  <si>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</si>
  <si>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</si>
  <si>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</si>
  <si>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</si>
  <si>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</si>
  <si>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</si>
  <si>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</si>
  <si>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</si>
  <si>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</si>
  <si>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</si>
  <si>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</si>
  <si>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</si>
  <si>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</si>
  <si>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</si>
  <si>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</si>
  <si>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</si>
  <si>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</si>
  <si>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</si>
  <si>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</si>
  <si>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</si>
  <si>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</si>
  <si>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</si>
  <si>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</si>
  <si>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</si>
  <si>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</si>
  <si>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</si>
  <si>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</si>
  <si>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</si>
  <si>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</si>
  <si>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</si>
  <si>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</si>
  <si>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</si>
  <si>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</si>
  <si>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</si>
  <si>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</si>
  <si>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</si>
  <si>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</si>
  <si>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</si>
  <si>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</si>
  <si>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</si>
  <si>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</si>
  <si>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</si>
  <si>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</si>
  <si>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</si>
  <si>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</si>
  <si>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</si>
  <si>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</si>
  <si>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</si>
  <si>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</si>
  <si>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</si>
  <si>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</si>
  <si>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</si>
  <si>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</si>
  <si>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</si>
  <si>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</si>
  <si>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</si>
  <si>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</si>
  <si>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</si>
  <si>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</si>
  <si>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</si>
  <si>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</si>
  <si>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</si>
  <si>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</si>
  <si>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</si>
  <si>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</si>
  <si>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</si>
  <si>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</si>
  <si>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</si>
  <si>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</si>
  <si>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</si>
  <si>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</si>
  <si>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</si>
  <si>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</si>
  <si>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</si>
  <si>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</si>
  <si>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</si>
  <si>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</si>
  <si>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</si>
  <si>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</si>
  <si>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</si>
  <si>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</si>
  <si>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</si>
  <si>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</si>
  <si>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</si>
  <si>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</si>
  <si>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</si>
  <si>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</si>
  <si>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</si>
  <si>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</si>
  <si>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</si>
  <si>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</si>
  <si>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</si>
  <si>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</si>
  <si>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</si>
  <si>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</si>
  <si>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</si>
  <si>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</si>
  <si>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</si>
  <si>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</si>
  <si>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</si>
  <si>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</si>
  <si>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</si>
  <si>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</si>
  <si>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</si>
  <si>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</si>
  <si>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</si>
  <si>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</si>
  <si>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</si>
  <si>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</si>
  <si>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</si>
  <si>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</si>
  <si>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</si>
  <si>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</si>
  <si>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</si>
  <si>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</si>
  <si>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</si>
  <si>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</si>
  <si>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</si>
  <si>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</si>
  <si>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</si>
  <si>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</si>
  <si>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</si>
  <si>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</si>
  <si>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</si>
  <si>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</si>
  <si>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</si>
  <si>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</si>
  <si>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</si>
  <si>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</si>
  <si>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</si>
  <si>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</si>
  <si>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</si>
  <si>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</si>
  <si>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</si>
  <si>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</si>
  <si>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</si>
  <si>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</si>
  <si>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</si>
  <si>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</si>
  <si>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</si>
  <si>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</si>
  <si>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</si>
  <si>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</si>
  <si>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</si>
  <si>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</si>
  <si>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</si>
  <si>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</si>
  <si>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</si>
  <si>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</si>
  <si>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</si>
  <si>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</si>
  <si>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</si>
  <si>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</si>
  <si>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</si>
  <si>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</si>
  <si>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</si>
  <si>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</si>
  <si>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</si>
  <si>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</si>
  <si>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</si>
  <si>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</si>
  <si>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</si>
  <si>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</si>
  <si>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</si>
  <si>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</si>
  <si>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</si>
  <si>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</si>
  <si>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</si>
  <si>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</si>
  <si>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</si>
  <si>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</si>
  <si>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</si>
  <si>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</si>
  <si>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</si>
  <si>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</si>
  <si>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</si>
  <si>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</si>
  <si>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</si>
  <si>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</si>
  <si>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</si>
  <si>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</si>
  <si>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</si>
  <si>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</si>
  <si>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</si>
  <si>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</si>
  <si>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</si>
  <si>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</si>
  <si>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</si>
  <si>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</si>
  <si>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</si>
  <si>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</si>
  <si>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</si>
  <si>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</si>
  <si>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</si>
  <si>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</si>
  <si>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</si>
  <si>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</si>
  <si>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</si>
  <si>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</si>
  <si>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</si>
  <si>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</si>
  <si>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</si>
  <si>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</si>
  <si>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</si>
  <si>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</si>
  <si>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</si>
  <si>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</si>
  <si>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</si>
  <si>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</si>
  <si>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</si>
  <si>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</si>
  <si>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</si>
  <si>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</si>
  <si>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</si>
  <si>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</si>
  <si>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</si>
  <si>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</si>
  <si>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</si>
  <si>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</si>
  <si>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</si>
  <si>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</si>
  <si>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</si>
  <si>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</si>
  <si>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</si>
  <si>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</si>
  <si>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</si>
  <si>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</si>
  <si>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</si>
  <si>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</si>
  <si>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</si>
  <si>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</si>
  <si>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</si>
  <si>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</si>
  <si>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</si>
  <si>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</si>
  <si>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</si>
  <si>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</si>
  <si>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</si>
  <si>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</si>
  <si>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</si>
  <si>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</si>
  <si>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</si>
  <si>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</si>
  <si>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</si>
  <si>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</si>
  <si>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</si>
  <si>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</si>
  <si>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</si>
  <si>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</si>
  <si>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</si>
  <si>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</si>
  <si>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</si>
  <si>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</si>
  <si>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</si>
  <si>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</si>
  <si>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</si>
  <si>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</si>
  <si>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</si>
  <si>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</si>
  <si>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</si>
  <si>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</si>
  <si>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</si>
  <si>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</si>
  <si>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</si>
  <si>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</si>
  <si>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</si>
  <si>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</si>
  <si>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</si>
  <si>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</si>
  <si>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</si>
  <si>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</si>
  <si>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</si>
  <si>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</si>
  <si>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</si>
  <si>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</si>
  <si>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</si>
  <si>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</si>
  <si>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</si>
  <si>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</si>
  <si>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</si>
  <si>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</si>
  <si>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</si>
  <si>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</si>
  <si>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</si>
  <si>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</si>
  <si>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</si>
  <si>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</si>
  <si>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</si>
  <si>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</si>
  <si>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</si>
  <si>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</si>
  <si>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</si>
  <si>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</si>
  <si>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</si>
  <si>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</si>
  <si>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</si>
  <si>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</si>
  <si>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</si>
  <si>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</si>
  <si>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</si>
  <si>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</si>
  <si>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</si>
  <si>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</si>
  <si>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</si>
  <si>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</si>
  <si>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</si>
  <si>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</si>
  <si>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</si>
  <si>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</si>
  <si>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</si>
  <si>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</si>
  <si>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</si>
  <si>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</si>
  <si>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</si>
  <si>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</si>
  <si>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</si>
  <si>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</si>
  <si>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</si>
  <si>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</si>
  <si>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</si>
  <si>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</si>
  <si>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</si>
  <si>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</si>
  <si>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</si>
  <si>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</si>
  <si>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</si>
  <si>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</si>
  <si>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</si>
  <si>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</si>
  <si>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</si>
  <si>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</si>
  <si>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</si>
  <si>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</si>
  <si>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</si>
  <si>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</si>
  <si>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</si>
  <si>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</si>
  <si>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</si>
  <si>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</si>
  <si>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</si>
  <si>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</si>
  <si>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</si>
  <si>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</si>
  <si>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</si>
  <si>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</si>
  <si>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</si>
  <si>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</si>
  <si>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</si>
  <si>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</si>
  <si>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</si>
  <si>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</si>
  <si>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</si>
  <si>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</si>
  <si>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</si>
  <si>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</si>
  <si>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</si>
  <si>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</si>
  <si>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</si>
  <si>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</si>
  <si>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</si>
  <si>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</si>
  <si>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</si>
  <si>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</si>
  <si>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</si>
  <si>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</si>
  <si>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</si>
  <si>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</si>
  <si>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</si>
  <si>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</si>
  <si>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</si>
  <si>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</si>
  <si>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</si>
  <si>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</si>
  <si>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</si>
  <si>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</si>
  <si>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</si>
  <si>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</si>
  <si>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</si>
  <si>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</si>
  <si>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</si>
  <si>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</si>
  <si>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</si>
  <si>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</si>
  <si>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</si>
  <si>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</si>
  <si>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</si>
  <si>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</si>
  <si>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</si>
  <si>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</si>
  <si>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</si>
  <si>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</si>
  <si>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</si>
  <si>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</si>
  <si>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</si>
  <si>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</si>
  <si>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</si>
  <si>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</si>
  <si>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</si>
  <si>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</si>
  <si>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</si>
  <si>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</si>
  <si>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</si>
  <si>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</si>
  <si>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</si>
  <si>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</si>
  <si>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</si>
  <si>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</si>
  <si>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</si>
  <si>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</si>
  <si>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</si>
  <si>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</si>
  <si>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</si>
  <si>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</si>
  <si>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</si>
  <si>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</si>
  <si>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</si>
  <si>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</si>
  <si>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</si>
  <si>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</si>
  <si>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</si>
  <si>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</si>
  <si>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</si>
  <si>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</si>
  <si>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</si>
  <si>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</si>
  <si>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</si>
  <si>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</si>
  <si>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</si>
  <si>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</si>
  <si>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</si>
  <si>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</si>
  <si>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</si>
  <si>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</si>
  <si>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</si>
  <si>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</si>
  <si>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</si>
  <si>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</si>
  <si>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</si>
  <si>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</si>
  <si>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</si>
  <si>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</si>
  <si>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</si>
  <si>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</si>
  <si>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</si>
  <si>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</si>
  <si>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</si>
  <si>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</si>
  <si>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</si>
  <si>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</si>
  <si>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</si>
  <si>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</si>
  <si>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</si>
  <si>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</si>
  <si>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</si>
  <si>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</si>
  <si>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</si>
  <si>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</si>
  <si>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</si>
  <si>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</si>
  <si>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</si>
  <si>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</si>
  <si>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</si>
  <si>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</si>
  <si>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</si>
  <si>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</si>
  <si>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</si>
  <si>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</si>
  <si>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</si>
  <si>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</si>
  <si>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</si>
  <si>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</si>
  <si>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</si>
  <si>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</si>
  <si>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</si>
  <si>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</si>
  <si>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</si>
  <si>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</si>
  <si>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</si>
  <si>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</si>
  <si>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</si>
  <si>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</si>
  <si>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</si>
  <si>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</si>
  <si>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</si>
  <si>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</si>
  <si>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</si>
  <si>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</si>
  <si>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</si>
  <si>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</si>
  <si>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</si>
  <si>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</si>
  <si>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</si>
  <si>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</si>
  <si>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</si>
  <si>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</si>
  <si>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</si>
  <si>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</si>
  <si>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</si>
  <si>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</si>
  <si>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</si>
  <si>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</si>
  <si>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</si>
  <si>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</si>
  <si>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</si>
  <si>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</si>
  <si>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</si>
  <si>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</si>
  <si>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</si>
  <si>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</si>
  <si>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</si>
  <si>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</si>
  <si>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</si>
  <si>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</si>
  <si>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</si>
  <si>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</si>
  <si>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</si>
  <si>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</si>
  <si>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</si>
  <si>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</si>
  <si>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</si>
  <si>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</si>
  <si>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</si>
  <si>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</si>
  <si>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</si>
  <si>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</si>
  <si>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</si>
  <si>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</si>
  <si>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</si>
  <si>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</si>
  <si>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</si>
  <si>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</si>
  <si>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</si>
  <si>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</si>
  <si>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</si>
  <si>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</si>
  <si>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</si>
  <si>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</si>
  <si>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</si>
  <si>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</si>
  <si>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</si>
  <si>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</si>
  <si>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</si>
  <si>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</si>
  <si>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</si>
  <si>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</si>
  <si>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</si>
  <si>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</si>
  <si>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</si>
  <si>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</si>
  <si>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</si>
  <si>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</si>
  <si>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</si>
  <si>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</si>
  <si>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</si>
  <si>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</si>
  <si>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</si>
  <si>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</si>
  <si>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</si>
  <si>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</si>
  <si>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</si>
  <si>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</si>
  <si>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</si>
  <si>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</si>
  <si>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</si>
  <si>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</si>
  <si>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</si>
  <si>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</si>
  <si>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</si>
  <si>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</si>
  <si>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</si>
  <si>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</si>
  <si>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</si>
  <si>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</si>
  <si>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</si>
  <si>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</si>
  <si>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</si>
  <si>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</si>
  <si>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</si>
  <si>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</si>
  <si>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</si>
  <si>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</si>
  <si>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</si>
  <si>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</si>
  <si>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</si>
  <si>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</si>
  <si>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</si>
  <si>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</si>
  <si>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</si>
  <si>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</si>
  <si>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</si>
  <si>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</si>
  <si>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</si>
  <si>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</si>
  <si>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</si>
  <si>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</si>
  <si>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</si>
  <si>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</si>
  <si>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</si>
  <si>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</si>
  <si>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</si>
  <si>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</si>
  <si>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</si>
  <si>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</si>
  <si>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</si>
  <si>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</si>
  <si>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</si>
  <si>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</si>
  <si>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</si>
  <si>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</si>
  <si>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</si>
  <si>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</si>
  <si>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</si>
  <si>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</si>
  <si>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</si>
  <si>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</si>
  <si>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</si>
  <si>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</si>
  <si>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</si>
  <si>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</si>
  <si>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</si>
  <si>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</si>
  <si>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</si>
  <si>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</si>
  <si>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</si>
  <si>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</si>
  <si>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</si>
  <si>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</si>
  <si>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</si>
  <si>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</si>
  <si>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</si>
  <si>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</si>
  <si>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</si>
  <si>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</si>
  <si>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</si>
  <si>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</si>
  <si>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</si>
  <si>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</si>
  <si>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</si>
  <si>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</si>
  <si>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</si>
  <si>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</si>
  <si>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</si>
  <si>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</si>
  <si>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</si>
  <si>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</si>
  <si>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</si>
  <si>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</si>
  <si>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</si>
  <si>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</si>
  <si>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</si>
  <si>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</si>
  <si>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</si>
  <si>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</si>
  <si>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</si>
  <si>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</si>
  <si>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</si>
  <si>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</si>
  <si>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</si>
  <si>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</si>
  <si>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</si>
  <si>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</si>
  <si>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</si>
  <si>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</si>
  <si>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</si>
  <si>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</si>
  <si>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</si>
  <si>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</si>
  <si>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</si>
  <si>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</si>
  <si>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</si>
  <si>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</si>
  <si>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</si>
  <si>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</si>
  <si>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</si>
  <si>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</si>
  <si>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</si>
  <si>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</si>
  <si>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</si>
  <si>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</si>
  <si>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</si>
  <si>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</si>
  <si>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</si>
  <si>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</si>
  <si>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</si>
  <si>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</si>
  <si>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</si>
  <si>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</si>
  <si>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</si>
  <si>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</si>
  <si>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</si>
  <si>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</si>
  <si>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</si>
  <si>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</si>
  <si>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</si>
  <si>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</si>
  <si>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</si>
  <si>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</si>
  <si>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</si>
  <si>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</si>
  <si>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</si>
  <si>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</si>
  <si>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</si>
  <si>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</si>
  <si>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</si>
  <si>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</si>
  <si>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</si>
  <si>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</si>
  <si>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</si>
  <si>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</si>
  <si>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</si>
  <si>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</si>
  <si>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</si>
  <si>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</si>
  <si>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</si>
  <si>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</si>
  <si>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</si>
  <si>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</si>
  <si>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</si>
  <si>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</si>
  <si>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</si>
  <si>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</si>
  <si>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</si>
  <si>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</si>
  <si>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</si>
  <si>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</si>
  <si>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</si>
  <si>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</si>
  <si>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</si>
  <si>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</si>
  <si>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</si>
  <si>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</si>
  <si>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</si>
  <si>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</si>
  <si>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</si>
  <si>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</si>
  <si>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</si>
  <si>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</si>
  <si>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</si>
  <si>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</si>
  <si>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</si>
  <si>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</si>
  <si>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</si>
  <si>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</si>
  <si>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</si>
  <si>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</si>
  <si>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</si>
  <si>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</si>
  <si>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</si>
  <si>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</si>
  <si>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</si>
  <si>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</si>
  <si>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</si>
  <si>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</si>
  <si>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</si>
  <si>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</si>
  <si>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</si>
  <si>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</si>
  <si>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</si>
  <si>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</si>
  <si>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</si>
  <si>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</si>
  <si>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</si>
  <si>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</si>
  <si>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</si>
  <si>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</si>
  <si>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</si>
  <si>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</si>
  <si>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</si>
  <si>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</si>
  <si>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</si>
  <si>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</si>
  <si>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</si>
  <si>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</si>
  <si>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</si>
  <si>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</si>
  <si>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</si>
  <si>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</si>
  <si>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</si>
  <si>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</si>
  <si>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</si>
  <si>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</si>
  <si>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</si>
  <si>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</si>
  <si>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</si>
  <si>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</si>
  <si>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</si>
  <si>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</si>
  <si>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</si>
  <si>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</si>
  <si>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</si>
  <si>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</si>
  <si>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</si>
  <si>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</si>
  <si>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</si>
  <si>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</si>
  <si>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</si>
  <si>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</si>
  <si>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</si>
  <si>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</si>
  <si>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</si>
  <si>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</si>
  <si>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</si>
  <si>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</si>
  <si>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</si>
  <si>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</si>
  <si>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</si>
  <si>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</si>
  <si>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</si>
  <si>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</si>
  <si>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</si>
  <si>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</si>
  <si>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</si>
  <si>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</si>
  <si>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</si>
  <si>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</si>
  <si>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</si>
  <si>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</si>
  <si>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</si>
  <si>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</si>
  <si>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</si>
  <si>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</si>
  <si>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</si>
  <si>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</si>
  <si>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</si>
  <si>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</si>
  <si>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</si>
  <si>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</si>
  <si>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</si>
  <si>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</si>
  <si>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</si>
  <si>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</si>
  <si>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</si>
  <si>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</si>
  <si>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</si>
  <si>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</si>
  <si>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</si>
  <si>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</si>
  <si>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</si>
  <si>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</si>
  <si>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</si>
  <si>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</si>
  <si>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</si>
  <si>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</si>
  <si>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</si>
  <si>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</si>
  <si>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</si>
  <si>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</si>
  <si>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</si>
  <si>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</si>
  <si>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</si>
  <si>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</si>
  <si>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</si>
  <si>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</si>
  <si>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</si>
  <si>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</si>
  <si>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</si>
  <si>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</si>
  <si>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</si>
  <si>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</si>
  <si>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</si>
  <si>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</si>
  <si>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</si>
  <si>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</si>
  <si>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</si>
  <si>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</si>
  <si>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</si>
  <si>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</si>
  <si>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</si>
  <si>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</si>
  <si>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</si>
  <si>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</si>
  <si>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</si>
  <si>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</si>
  <si>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</si>
  <si>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</si>
  <si>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</si>
  <si>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</si>
  <si>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</si>
  <si>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</si>
  <si>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</si>
  <si>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</si>
  <si>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</si>
  <si>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</si>
  <si>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</si>
  <si>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</si>
  <si>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</si>
  <si>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</si>
  <si>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</si>
  <si>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</si>
  <si>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</si>
  <si>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</si>
  <si>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</si>
  <si>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</si>
  <si>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</si>
  <si>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</si>
  <si>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</si>
  <si>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</si>
  <si>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</si>
  <si>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</si>
  <si>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</si>
  <si>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</si>
  <si>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</si>
  <si>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</si>
  <si>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</si>
  <si>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</si>
  <si>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</si>
  <si>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</si>
  <si>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</si>
  <si>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</si>
  <si>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</si>
  <si>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</si>
  <si>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</si>
  <si>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</si>
  <si>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</si>
  <si>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</si>
  <si>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</si>
  <si>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</si>
  <si>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</si>
  <si>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</si>
  <si>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</si>
  <si>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</si>
  <si>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</si>
  <si>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</si>
  <si>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</si>
  <si>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</si>
  <si>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</si>
  <si>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</si>
  <si>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</si>
  <si>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</si>
  <si>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</si>
  <si>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</si>
  <si>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</si>
  <si>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</si>
  <si>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</si>
  <si>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</si>
  <si>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</si>
  <si>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</si>
  <si>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</si>
  <si>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</si>
  <si>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</si>
  <si>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</si>
  <si>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</si>
  <si>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</si>
  <si>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</si>
  <si>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</si>
  <si>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</si>
  <si>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</si>
  <si>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</si>
  <si>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</si>
  <si>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</si>
  <si>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</si>
  <si>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</si>
  <si>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</si>
  <si>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</si>
  <si>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</si>
  <si>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</si>
  <si>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</si>
  <si>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</si>
  <si>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</si>
  <si>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</si>
  <si>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</si>
  <si>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</si>
  <si>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</si>
  <si>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</si>
  <si>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</si>
  <si>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</si>
  <si>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</si>
  <si>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</si>
  <si>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</si>
  <si>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</si>
  <si>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</si>
  <si>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</si>
  <si>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</si>
  <si>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</si>
  <si>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</si>
  <si>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</si>
  <si>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</si>
  <si>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</si>
  <si>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</si>
  <si>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</si>
  <si>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</si>
  <si>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</si>
  <si>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</si>
  <si>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</si>
  <si>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</si>
  <si>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</si>
  <si>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</si>
  <si>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</si>
  <si>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</si>
  <si>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</si>
  <si>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</si>
  <si>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</si>
  <si>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</si>
  <si>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</si>
  <si>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</si>
  <si>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</si>
  <si>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</si>
  <si>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</si>
  <si>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</si>
  <si>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</si>
  <si>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</si>
  <si>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</si>
  <si>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</si>
  <si>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</si>
  <si>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</si>
  <si>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</si>
  <si>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</si>
  <si>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</si>
  <si>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</si>
  <si>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</si>
  <si>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</si>
  <si>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</si>
  <si>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</si>
  <si>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</si>
  <si>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</si>
  <si>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</si>
  <si>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</si>
  <si>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</si>
  <si>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</si>
  <si>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</si>
  <si>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</si>
  <si>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</si>
  <si>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</si>
  <si>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</si>
  <si>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</si>
  <si>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</si>
  <si>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</si>
  <si>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</si>
  <si>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</si>
  <si>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</si>
  <si>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</si>
  <si>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</si>
  <si>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</si>
  <si>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</si>
  <si>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</si>
  <si>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</si>
  <si>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</si>
  <si>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</si>
  <si>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</si>
  <si>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</si>
  <si>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</si>
  <si>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</si>
  <si>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</si>
  <si>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</si>
  <si>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</si>
  <si>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</si>
  <si>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</si>
  <si>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</si>
  <si>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</si>
  <si>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</si>
  <si>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</si>
  <si>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</si>
  <si>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</si>
  <si>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</si>
  <si>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</si>
  <si>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</si>
  <si>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</si>
  <si>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</si>
  <si>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</si>
  <si>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</si>
  <si>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</si>
  <si>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</si>
  <si>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</si>
  <si>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</si>
  <si>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</si>
  <si>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</si>
  <si>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</si>
  <si>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</si>
  <si>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</si>
  <si>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</si>
  <si>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</si>
  <si>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</si>
  <si>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</si>
  <si>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</si>
  <si>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</si>
  <si>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</si>
  <si>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</si>
  <si>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</si>
  <si>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</si>
  <si>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</si>
  <si>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</si>
  <si>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</si>
  <si>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</si>
  <si>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</si>
  <si>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</si>
  <si>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</si>
  <si>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</si>
  <si>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</si>
  <si>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</si>
  <si>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</si>
  <si>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</si>
  <si>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</si>
  <si>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</si>
  <si>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</si>
  <si>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</si>
  <si>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</si>
  <si>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</si>
  <si>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</si>
  <si>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</si>
  <si>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</si>
  <si>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</si>
  <si>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</si>
  <si>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</si>
  <si>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</si>
  <si>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</si>
  <si>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</si>
  <si>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</si>
  <si>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</si>
  <si>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</si>
  <si>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</si>
  <si>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</si>
  <si>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</si>
  <si>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</si>
  <si>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</si>
  <si>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</si>
  <si>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</si>
  <si>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</si>
  <si>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</si>
  <si>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</si>
  <si>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</si>
  <si>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</si>
  <si>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</si>
  <si>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</si>
  <si>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</si>
  <si>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</si>
  <si>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</si>
  <si>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</si>
  <si>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</si>
  <si>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</si>
  <si>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</si>
  <si>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</si>
  <si>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</si>
  <si>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</si>
  <si>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</si>
  <si>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</si>
  <si>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</si>
  <si>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</si>
  <si>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</si>
  <si>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</si>
  <si>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</si>
  <si>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</si>
  <si>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</si>
  <si>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</si>
  <si>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</si>
  <si>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</si>
  <si>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</si>
  <si>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</si>
  <si>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</si>
  <si>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</si>
  <si>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</si>
  <si>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</si>
  <si>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</si>
  <si>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</si>
  <si>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</si>
  <si>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</si>
  <si>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</si>
  <si>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</si>
  <si>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</si>
  <si>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</si>
  <si>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</si>
  <si>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</si>
  <si>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</si>
  <si>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</si>
  <si>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</si>
  <si>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</si>
  <si>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</si>
  <si>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</si>
  <si>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</si>
  <si>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</si>
  <si>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</si>
  <si>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</si>
  <si>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</si>
  <si>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</si>
  <si>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</si>
  <si>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</si>
  <si>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</si>
  <si>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</si>
  <si>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</si>
  <si>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</si>
  <si>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</si>
  <si>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</si>
  <si>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</si>
  <si>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</si>
  <si>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</si>
  <si>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</si>
  <si>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</si>
  <si>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</si>
  <si>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</si>
  <si>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</si>
  <si>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</si>
  <si>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</si>
  <si>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</si>
  <si>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</si>
  <si>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</si>
  <si>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</si>
  <si>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</si>
  <si>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</si>
  <si>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</si>
  <si>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</si>
  <si>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</si>
  <si>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</si>
  <si>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</si>
  <si>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</si>
  <si>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</si>
  <si>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</si>
  <si>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</si>
  <si>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</si>
  <si>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</si>
  <si>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</si>
  <si>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</si>
  <si>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</si>
  <si>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</si>
  <si>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</si>
  <si>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</si>
  <si>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</si>
  <si>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</si>
  <si>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</si>
  <si>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</si>
  <si>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</si>
  <si>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</si>
  <si>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</si>
  <si>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</si>
  <si>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</si>
  <si>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</si>
  <si>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</si>
  <si>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</si>
  <si>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</si>
  <si>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</si>
  <si>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</si>
  <si>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</si>
  <si>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</si>
  <si>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</si>
  <si>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</si>
  <si>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</si>
  <si>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</si>
  <si>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</si>
  <si>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</si>
  <si>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</si>
  <si>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</si>
  <si>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</si>
  <si>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</si>
  <si>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</si>
  <si>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</si>
  <si>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</si>
  <si>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</si>
  <si>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</si>
  <si>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</si>
  <si>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</si>
  <si>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</si>
  <si>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</si>
  <si>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</si>
  <si>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</si>
  <si>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</si>
  <si>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</si>
  <si>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</si>
  <si>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</si>
  <si>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</si>
  <si>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</si>
  <si>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</si>
  <si>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</si>
  <si>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</si>
  <si>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</si>
  <si>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</si>
  <si>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</si>
  <si>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</si>
  <si>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</si>
  <si>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</si>
  <si>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</si>
  <si>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</si>
  <si>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</si>
  <si>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</si>
  <si>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</si>
  <si>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</si>
  <si>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</si>
  <si>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</si>
  <si>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</si>
  <si>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</si>
  <si>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</si>
  <si>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</si>
  <si>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</si>
  <si>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</si>
  <si>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</si>
  <si>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</si>
  <si>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</si>
  <si>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</si>
  <si>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</si>
  <si>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</si>
  <si>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</si>
  <si>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</si>
  <si>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</si>
  <si>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</si>
  <si>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</si>
  <si>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</si>
  <si>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</si>
  <si>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</si>
  <si>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</si>
  <si>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</si>
  <si>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</si>
  <si>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</si>
  <si>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</si>
  <si>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</si>
  <si>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</si>
  <si>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</si>
  <si>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</si>
  <si>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</si>
  <si>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</si>
  <si>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</si>
  <si>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</si>
  <si>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</si>
  <si>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</si>
  <si>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</si>
  <si>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</si>
  <si>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</si>
  <si>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</si>
  <si>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</si>
  <si>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</si>
  <si>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</si>
  <si>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</si>
  <si>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</si>
  <si>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</si>
  <si>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</si>
  <si>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</si>
  <si>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</si>
  <si>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</si>
  <si>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</si>
  <si>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</si>
  <si>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</si>
  <si>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</si>
  <si>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</si>
  <si>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</si>
  <si>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</si>
  <si>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</si>
  <si>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</si>
  <si>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</si>
  <si>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</si>
  <si>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</si>
  <si>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</si>
  <si>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</si>
  <si>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</si>
  <si>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</si>
  <si>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</si>
  <si>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</si>
  <si>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</si>
  <si>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</si>
  <si>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</si>
  <si>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</si>
  <si>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</si>
  <si>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</si>
  <si>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</si>
  <si>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</si>
  <si>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</si>
  <si>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</si>
  <si>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</si>
  <si>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</si>
  <si>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</si>
  <si>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</si>
  <si>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</si>
  <si>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</si>
  <si>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</si>
  <si>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</si>
  <si>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</si>
  <si>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</si>
  <si>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</si>
  <si>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</si>
  <si>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</si>
  <si>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</si>
  <si>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</si>
  <si>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</si>
  <si>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</si>
  <si>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</si>
  <si>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</si>
  <si>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</si>
  <si>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</si>
  <si>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</si>
  <si>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</si>
  <si>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</si>
  <si>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</si>
  <si>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</si>
  <si>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</si>
  <si>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</si>
  <si>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</si>
  <si>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</si>
  <si>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</si>
  <si>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</si>
  <si>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</si>
  <si>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</si>
  <si>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</si>
  <si>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</si>
  <si>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</si>
  <si>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</si>
  <si>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</si>
  <si>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</si>
  <si>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</si>
  <si>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</si>
  <si>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</si>
  <si>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</si>
  <si>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</si>
  <si>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</si>
  <si>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</si>
  <si>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</si>
  <si>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</si>
  <si>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</si>
  <si>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</si>
  <si>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</si>
  <si>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</si>
  <si>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</si>
  <si>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</si>
  <si>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</si>
  <si>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</si>
  <si>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</si>
  <si>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</si>
  <si>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</si>
  <si>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</si>
  <si>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</si>
  <si>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</si>
  <si>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</si>
  <si>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</si>
  <si>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</si>
  <si>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</si>
  <si>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</si>
  <si>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</si>
  <si>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</si>
  <si>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</si>
  <si>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</si>
  <si>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</si>
  <si>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</si>
  <si>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</si>
  <si>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</si>
  <si>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</si>
  <si>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</si>
  <si>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</si>
  <si>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</si>
  <si>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</si>
  <si>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</si>
  <si>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</si>
  <si>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</si>
  <si>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</si>
  <si>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</si>
  <si>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</si>
  <si>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</si>
  <si>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</si>
  <si>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</si>
  <si>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</si>
  <si>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</si>
  <si>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</si>
  <si>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</si>
  <si>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</si>
  <si>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</si>
  <si>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</si>
  <si>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</si>
  <si>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</si>
  <si>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</si>
  <si>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</si>
  <si>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</si>
  <si>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</si>
  <si>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</si>
  <si>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</si>
  <si>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</si>
  <si>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</si>
  <si>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</si>
  <si>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</si>
  <si>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</si>
  <si>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</si>
  <si>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</si>
  <si>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</si>
  <si>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</si>
  <si>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</si>
  <si>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</si>
  <si>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</si>
  <si>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</si>
  <si>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</si>
  <si>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</si>
  <si>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</si>
  <si>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</si>
  <si>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</si>
  <si>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</si>
  <si>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</si>
  <si>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</si>
  <si>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</si>
  <si>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</si>
  <si>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</si>
  <si>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</si>
  <si>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</si>
  <si>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</si>
  <si>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</si>
  <si>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</si>
  <si>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</si>
  <si>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</si>
  <si>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</si>
  <si>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</si>
  <si>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</si>
  <si>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</si>
  <si>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</si>
  <si>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</si>
  <si>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</si>
  <si>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</si>
  <si>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</si>
  <si>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</si>
  <si>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</si>
  <si>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</si>
  <si>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</si>
  <si>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</si>
  <si>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</si>
  <si>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</si>
  <si>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</si>
  <si>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</si>
  <si>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</si>
  <si>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</si>
  <si>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</si>
  <si>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</si>
  <si>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</si>
  <si>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</si>
  <si>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</si>
  <si>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</si>
  <si>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</si>
  <si>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</si>
  <si>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</si>
  <si>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</si>
  <si>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</si>
  <si>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</si>
  <si>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</si>
  <si>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</si>
  <si>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</si>
  <si>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</si>
  <si>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</si>
  <si>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</si>
  <si>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</si>
  <si>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</si>
  <si>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</si>
  <si>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</si>
  <si>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</si>
  <si>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</si>
  <si>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</si>
  <si>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</si>
  <si>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</si>
  <si>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</si>
  <si>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</si>
  <si>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</si>
  <si>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</si>
  <si>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</si>
  <si>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</si>
  <si>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</si>
  <si>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</si>
  <si>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</si>
  <si>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</si>
  <si>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</si>
  <si>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</si>
  <si>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</si>
  <si>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</si>
  <si>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</si>
  <si>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</si>
  <si>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</si>
  <si>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</si>
  <si>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</si>
  <si>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</si>
  <si>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</si>
  <si>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</si>
  <si>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</si>
  <si>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</si>
  <si>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</si>
  <si>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</si>
  <si>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</si>
  <si>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</si>
  <si>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</si>
  <si>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</si>
  <si>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</si>
  <si>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</si>
  <si>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</si>
  <si>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</si>
  <si>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</si>
  <si>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</si>
  <si>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</si>
  <si>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</si>
  <si>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</si>
  <si>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</si>
  <si>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</si>
  <si>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</si>
  <si>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</si>
  <si>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</si>
  <si>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</si>
  <si>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</si>
  <si>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</si>
  <si>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</si>
  <si>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</si>
  <si>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</si>
  <si>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</si>
  <si>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</si>
  <si>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</si>
  <si>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</si>
  <si>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</si>
  <si>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</si>
  <si>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</si>
  <si>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</si>
  <si>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</si>
  <si>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</si>
  <si>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</si>
  <si>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</si>
  <si>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</si>
  <si>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</si>
  <si>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</si>
  <si>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</si>
  <si>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</si>
  <si>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</si>
  <si>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</si>
  <si>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</si>
  <si>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</si>
  <si>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</si>
  <si>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</si>
  <si>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</si>
  <si>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</si>
  <si>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</si>
  <si>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</si>
  <si>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</si>
  <si>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</si>
  <si>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</si>
  <si>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</si>
  <si>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</si>
  <si>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</si>
  <si>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</si>
  <si>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</si>
  <si>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</si>
  <si>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</si>
  <si>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</si>
  <si>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</si>
  <si>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</si>
  <si>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</si>
  <si>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</si>
  <si>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</si>
  <si>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</si>
  <si>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</si>
  <si>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</si>
  <si>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</si>
  <si>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</si>
  <si>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</si>
  <si>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</si>
  <si>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</si>
  <si>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</si>
  <si>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</si>
  <si>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</si>
  <si>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</si>
  <si>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</si>
  <si>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</si>
  <si>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</si>
  <si>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</si>
  <si>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</si>
  <si>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</si>
  <si>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</si>
  <si>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</si>
  <si>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</si>
  <si>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</si>
  <si>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</si>
  <si>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</si>
  <si>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</si>
  <si>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</si>
  <si>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</si>
  <si>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</si>
  <si>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</si>
  <si>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</si>
  <si>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</si>
  <si>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</si>
  <si>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</si>
  <si>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</si>
  <si>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</si>
  <si>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</si>
  <si>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</si>
  <si>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</si>
  <si>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</si>
  <si>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</si>
  <si>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</si>
  <si>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</si>
  <si>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</si>
  <si>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</si>
  <si>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</si>
  <si>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</si>
  <si>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</si>
  <si>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</si>
  <si>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</si>
  <si>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</si>
  <si>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</si>
  <si>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</si>
  <si>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</si>
  <si>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</si>
  <si>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</si>
  <si>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</si>
  <si>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</si>
  <si>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</si>
  <si>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</si>
  <si>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</si>
  <si>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</si>
  <si>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</si>
  <si>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</si>
  <si>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</si>
  <si>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</si>
  <si>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</si>
  <si>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</si>
  <si>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</si>
  <si>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</si>
  <si>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</si>
  <si>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</si>
  <si>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</si>
  <si>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</si>
  <si>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</si>
  <si>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</si>
  <si>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</si>
  <si>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</si>
  <si>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</si>
  <si>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</si>
  <si>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</si>
  <si>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</si>
  <si>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</si>
  <si>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</si>
  <si>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</si>
  <si>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</si>
  <si>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</si>
  <si>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</si>
  <si>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</si>
  <si>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</si>
  <si>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</si>
  <si>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</si>
  <si>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</si>
  <si>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</si>
  <si>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</si>
  <si>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</si>
  <si>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</si>
  <si>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</si>
  <si>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</si>
  <si>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</si>
  <si>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</si>
  <si>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</si>
  <si>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</si>
  <si>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</si>
  <si>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</si>
  <si>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</si>
  <si>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</si>
  <si>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</si>
  <si>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</si>
  <si>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</si>
  <si>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</si>
  <si>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</si>
  <si>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</si>
  <si>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</si>
  <si>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</si>
  <si>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</si>
  <si>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</si>
  <si>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</si>
  <si>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</si>
  <si>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</si>
  <si>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</si>
  <si>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</si>
  <si>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</si>
  <si>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</si>
  <si>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</si>
  <si>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</si>
  <si>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</si>
  <si>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</si>
  <si>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</si>
  <si>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</si>
  <si>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</si>
  <si>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</si>
  <si>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</si>
  <si>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</si>
  <si>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</si>
  <si>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</si>
  <si>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</si>
  <si>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</si>
  <si>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</si>
  <si>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</si>
  <si>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</si>
  <si>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</si>
  <si>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</si>
  <si>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</si>
  <si>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</si>
  <si>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</si>
  <si>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</si>
  <si>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</si>
  <si>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</si>
  <si>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</si>
  <si>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</si>
  <si>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</si>
  <si>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</si>
  <si>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</si>
  <si>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</si>
  <si>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</si>
  <si>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</si>
  <si>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</si>
  <si>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</si>
  <si>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</si>
  <si>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</si>
  <si>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</si>
  <si>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</si>
  <si>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</si>
  <si>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</si>
  <si>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</si>
  <si>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</si>
  <si>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</si>
  <si>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</si>
  <si>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</si>
  <si>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</si>
  <si>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</si>
  <si>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</si>
  <si>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</si>
  <si>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</si>
  <si>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</si>
  <si>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</si>
  <si>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</si>
  <si>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</si>
  <si>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</si>
  <si>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</si>
  <si>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</si>
  <si>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</si>
  <si>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</si>
  <si>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</si>
  <si>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</si>
  <si>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</si>
  <si>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</si>
  <si>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</si>
  <si>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</si>
  <si>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</si>
  <si>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</si>
  <si>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</si>
  <si>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</si>
  <si>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</si>
  <si>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</si>
  <si>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</si>
  <si>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</si>
  <si>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</si>
  <si>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</si>
  <si>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</si>
  <si>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</si>
  <si>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</si>
  <si>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</si>
  <si>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</si>
  <si>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</si>
  <si>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</si>
  <si>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</si>
  <si>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</si>
  <si>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</si>
  <si>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</si>
  <si>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</si>
  <si>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</si>
  <si>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</si>
  <si>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</si>
  <si>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</si>
  <si>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</si>
  <si>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</si>
  <si>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</si>
  <si>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</si>
  <si>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</si>
  <si>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</si>
  <si>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</si>
  <si>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</si>
  <si>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</si>
  <si>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</si>
  <si>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</si>
  <si>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</si>
  <si>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</si>
  <si>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</si>
  <si>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</si>
  <si>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</si>
  <si>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</si>
  <si>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</si>
  <si>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</si>
  <si>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</si>
  <si>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</si>
  <si>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</si>
  <si>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</si>
  <si>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</si>
  <si>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</si>
  <si>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</si>
  <si>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</si>
  <si>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</si>
  <si>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</si>
  <si>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</si>
  <si>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</si>
  <si>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</si>
  <si>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</si>
  <si>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</si>
  <si>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</si>
  <si>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</si>
  <si>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</si>
  <si>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</si>
  <si>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</si>
  <si>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</si>
  <si>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</si>
  <si>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</si>
  <si>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</si>
  <si>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</si>
  <si>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</si>
  <si>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</si>
  <si>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</si>
  <si>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</si>
  <si>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</si>
  <si>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</si>
  <si>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</si>
  <si>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</si>
  <si>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</si>
  <si>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</si>
  <si>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</si>
  <si>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</si>
  <si>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</si>
  <si>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</si>
  <si>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</si>
  <si>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</si>
  <si>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</si>
  <si>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</si>
  <si>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</si>
  <si>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</si>
  <si>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</si>
  <si>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</si>
  <si>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</si>
  <si>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</si>
  <si>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</si>
  <si>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</si>
  <si>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</si>
  <si>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</si>
  <si>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</si>
  <si>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</si>
  <si>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</si>
  <si>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</si>
  <si>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</si>
  <si>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</si>
  <si>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</si>
  <si>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</si>
  <si>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</si>
  <si>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</si>
  <si>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</si>
  <si>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</si>
  <si>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</si>
  <si>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</si>
  <si>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</si>
  <si>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</si>
  <si>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</si>
  <si>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</si>
  <si>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</si>
  <si>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</si>
  <si>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</si>
  <si>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</si>
  <si>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</si>
  <si>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</si>
  <si>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</si>
  <si>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</si>
  <si>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</si>
  <si>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</si>
  <si>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</si>
  <si>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</si>
  <si>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</si>
  <si>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</si>
  <si>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</si>
  <si>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</si>
  <si>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</si>
  <si>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</si>
  <si>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</si>
  <si>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</si>
  <si>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</si>
  <si>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</si>
  <si>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</si>
  <si>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</si>
  <si>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</si>
  <si>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</si>
  <si>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</si>
  <si>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</si>
  <si>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</si>
  <si>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</si>
  <si>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</si>
  <si>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</si>
  <si>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</si>
  <si>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</si>
  <si>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</si>
  <si>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</si>
  <si>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</si>
  <si>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</si>
  <si>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</si>
  <si>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</si>
  <si>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</si>
  <si>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</si>
  <si>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</si>
  <si>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</si>
  <si>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</si>
  <si>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</si>
  <si>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</si>
  <si>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</si>
  <si>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</si>
  <si>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</si>
  <si>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</si>
  <si>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</si>
  <si>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</si>
  <si>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</si>
  <si>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</si>
  <si>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</si>
  <si>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</si>
  <si>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</si>
  <si>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</si>
  <si>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</si>
  <si>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</si>
  <si>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</si>
  <si>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</si>
  <si>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</si>
  <si>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</si>
  <si>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</si>
  <si>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</si>
  <si>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</si>
  <si>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</si>
  <si>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</si>
  <si>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</si>
  <si>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</si>
  <si>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</si>
  <si>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</si>
  <si>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</si>
  <si>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</si>
  <si>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</si>
  <si>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</si>
  <si>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</si>
  <si>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</si>
  <si>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</si>
  <si>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</si>
  <si>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</si>
  <si>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</si>
  <si>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</si>
  <si>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</si>
  <si>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</si>
  <si>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</si>
  <si>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</si>
  <si>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</si>
  <si>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</si>
  <si>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</si>
  <si>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</si>
  <si>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</si>
  <si>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</si>
  <si>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</si>
  <si>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</si>
  <si>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</si>
  <si>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</si>
  <si>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</si>
  <si>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</si>
  <si>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</si>
  <si>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</si>
  <si>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</si>
  <si>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</si>
  <si>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</si>
  <si>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</si>
  <si>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</si>
  <si>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</si>
  <si>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</si>
  <si>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</si>
  <si>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</si>
  <si>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</si>
  <si>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</si>
  <si>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</si>
  <si>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</si>
  <si>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</si>
  <si>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</si>
  <si>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</si>
  <si>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</si>
  <si>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</si>
  <si>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</si>
  <si>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</si>
  <si>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</si>
  <si>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</si>
  <si>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</si>
  <si>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</si>
  <si>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</si>
  <si>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</si>
  <si>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</si>
  <si>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</si>
  <si>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</si>
  <si>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</si>
  <si>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</si>
  <si>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</si>
  <si>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</si>
  <si>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</si>
  <si>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</si>
  <si>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</si>
  <si>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</si>
  <si>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</si>
  <si>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</si>
  <si>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</si>
  <si>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</si>
  <si>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</si>
  <si>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</si>
  <si>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</si>
  <si>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</si>
  <si>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</si>
  <si>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</si>
  <si>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</si>
  <si>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</si>
  <si>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</si>
  <si>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</si>
  <si>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</si>
  <si>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</si>
  <si>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</si>
  <si>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</si>
  <si>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</si>
  <si>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</si>
  <si>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</si>
  <si>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</si>
  <si>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</si>
  <si>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</si>
  <si>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</si>
  <si>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</si>
  <si>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</si>
  <si>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</si>
  <si>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</si>
  <si>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</si>
  <si>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</si>
  <si>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</si>
  <si>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</si>
  <si>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</si>
  <si>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</si>
  <si>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</si>
  <si>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</si>
  <si>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</si>
  <si>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</si>
  <si>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</si>
  <si>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</si>
  <si>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</si>
  <si>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</si>
  <si>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</si>
  <si>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</si>
  <si>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</si>
  <si>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</si>
  <si>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</si>
  <si>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</si>
  <si>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</si>
  <si>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</si>
  <si>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</si>
  <si>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</si>
  <si>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</si>
  <si>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</si>
  <si>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</si>
  <si>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</si>
  <si>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</si>
  <si>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</si>
  <si>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</si>
  <si>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</si>
  <si>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</si>
  <si>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</si>
  <si>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</si>
  <si>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</si>
  <si>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</si>
  <si>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</si>
  <si>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</si>
  <si>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</si>
  <si>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</si>
  <si>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</si>
  <si>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</si>
  <si>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</si>
  <si>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</si>
  <si>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</si>
  <si>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</si>
  <si>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</si>
  <si>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</si>
  <si>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</si>
  <si>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</si>
  <si>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</si>
  <si>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</si>
  <si>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</si>
  <si>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</si>
  <si>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</si>
  <si>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</si>
  <si>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</si>
  <si>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</si>
  <si>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</si>
  <si>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</si>
  <si>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</si>
  <si>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</si>
  <si>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</si>
  <si>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</si>
  <si>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</si>
  <si>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</si>
  <si>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</si>
  <si>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</si>
  <si>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</si>
  <si>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</si>
  <si>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</si>
  <si>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</si>
  <si>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</si>
  <si>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</si>
  <si>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</si>
  <si>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</si>
  <si>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</si>
  <si>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</si>
  <si>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</si>
  <si>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</si>
  <si>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</si>
  <si>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</si>
  <si>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</si>
  <si>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</si>
  <si>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</si>
  <si>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</si>
  <si>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</si>
  <si>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</si>
  <si>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</si>
  <si>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</si>
  <si>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</si>
  <si>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</si>
  <si>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</si>
  <si>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</si>
  <si>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</si>
  <si>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</si>
  <si>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</si>
  <si>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</si>
  <si>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</si>
  <si>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</si>
  <si>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</si>
  <si>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</si>
  <si>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</si>
  <si>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</si>
  <si>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</si>
  <si>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</si>
  <si>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</si>
  <si>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</si>
  <si>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</si>
  <si>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</si>
  <si>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</si>
  <si>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</si>
  <si>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</si>
  <si>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</si>
  <si>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</si>
  <si>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</si>
  <si>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</si>
  <si>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</si>
  <si>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</si>
  <si>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</si>
  <si>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</si>
  <si>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</si>
  <si>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</si>
  <si>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</si>
  <si>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</si>
  <si>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</si>
  <si>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</si>
  <si>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</si>
  <si>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</si>
  <si>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</si>
  <si>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</si>
  <si>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</si>
  <si>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</si>
  <si>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</si>
  <si>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</si>
  <si>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</si>
  <si>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</si>
  <si>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</si>
  <si>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</si>
  <si>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</si>
  <si>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</si>
  <si>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</si>
  <si>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</si>
  <si>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</si>
  <si>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</si>
  <si>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</si>
  <si>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</si>
  <si>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</si>
  <si>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</si>
  <si>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</si>
  <si>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</si>
  <si>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</si>
  <si>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</si>
  <si>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</si>
  <si>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</si>
  <si>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</si>
  <si>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</si>
  <si>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</si>
  <si>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</si>
  <si>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</si>
  <si>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</si>
  <si>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</si>
  <si>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</si>
  <si>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</si>
  <si>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</si>
  <si>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</si>
  <si>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</si>
  <si>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</si>
  <si>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</si>
  <si>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</si>
  <si>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</si>
  <si>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</si>
  <si>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</si>
  <si>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</si>
  <si>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</si>
  <si>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</si>
  <si>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</si>
  <si>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</si>
  <si>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</si>
  <si>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</si>
  <si>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</si>
  <si>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</si>
  <si>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</si>
  <si>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</si>
  <si>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</si>
  <si>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</si>
  <si>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</si>
  <si>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</si>
  <si>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</si>
  <si>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</si>
  <si>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</si>
  <si>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</si>
  <si>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</si>
  <si>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</si>
  <si>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</si>
  <si>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</si>
  <si>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</si>
  <si>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</si>
  <si>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</si>
  <si>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</si>
  <si>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</si>
  <si>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</si>
  <si>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</si>
  <si>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</si>
  <si>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</si>
  <si>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</si>
  <si>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</si>
  <si>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</si>
  <si>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</si>
  <si>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</si>
  <si>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</si>
  <si>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</si>
  <si>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</si>
  <si>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</si>
  <si>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</si>
  <si>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</si>
  <si>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</si>
  <si>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</si>
  <si>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</si>
  <si>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</si>
  <si>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</si>
  <si>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</si>
  <si>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</si>
  <si>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</si>
  <si>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</si>
  <si>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</si>
  <si>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</si>
  <si>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</si>
  <si>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</si>
  <si>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</si>
  <si>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</si>
  <si>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</si>
  <si>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</si>
  <si>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</si>
  <si>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</si>
  <si>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</si>
  <si>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</si>
  <si>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</si>
  <si>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</si>
  <si>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</si>
  <si>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</si>
  <si>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</si>
  <si>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</si>
  <si>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</si>
  <si>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</si>
  <si>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</si>
  <si>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</si>
  <si>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</si>
  <si>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</si>
  <si>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</si>
  <si>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</si>
  <si>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</si>
  <si>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</si>
  <si>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</si>
  <si>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</si>
  <si>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</si>
  <si>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</si>
  <si>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</si>
  <si>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</si>
  <si>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</si>
  <si>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</si>
  <si>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</si>
  <si>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</si>
  <si>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</si>
  <si>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</si>
  <si>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</si>
  <si>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</si>
  <si>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</si>
  <si>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</si>
  <si>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</si>
  <si>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</si>
  <si>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</si>
  <si>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</si>
  <si>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</si>
  <si>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</si>
  <si>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</si>
  <si>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</si>
  <si>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</si>
  <si>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</si>
  <si>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</si>
  <si>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</si>
  <si>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</si>
  <si>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</si>
  <si>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</si>
  <si>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</si>
  <si>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</si>
  <si>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</si>
  <si>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</si>
  <si>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</si>
  <si>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</si>
  <si>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</si>
  <si>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</si>
  <si>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</si>
  <si>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</si>
  <si>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</si>
  <si>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</si>
  <si>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</si>
  <si>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</si>
  <si>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</si>
  <si>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</si>
  <si>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</si>
  <si>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</si>
  <si>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</si>
  <si>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</si>
  <si>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</si>
  <si>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</si>
  <si>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</si>
  <si>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</si>
  <si>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</si>
  <si>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</si>
  <si>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</si>
  <si>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</si>
  <si>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</si>
  <si>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</si>
  <si>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</si>
  <si>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</si>
  <si>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</si>
  <si>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</si>
  <si>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</si>
  <si>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</si>
  <si>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</si>
  <si>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</si>
  <si>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</si>
  <si>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</si>
  <si>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</si>
  <si>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</si>
  <si>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</si>
  <si>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</si>
  <si>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</si>
  <si>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</si>
  <si>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</si>
  <si>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</si>
  <si>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</si>
  <si>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</si>
  <si>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</si>
  <si>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</si>
  <si>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</si>
  <si>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</si>
  <si>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</si>
  <si>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</si>
  <si>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</si>
  <si>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</si>
  <si>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</si>
  <si>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</si>
  <si>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</si>
  <si>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</si>
  <si>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</si>
  <si>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</si>
  <si>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</si>
  <si>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</si>
  <si>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</si>
  <si>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</si>
  <si>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</si>
  <si>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</si>
  <si>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</si>
  <si>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</si>
  <si>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</si>
  <si>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</si>
  <si>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</si>
  <si>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</si>
  <si>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</si>
  <si>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</si>
  <si>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</si>
  <si>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</si>
  <si>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</si>
  <si>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</si>
  <si>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</si>
  <si>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</si>
  <si>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</si>
  <si>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</si>
  <si>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</si>
  <si>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</si>
  <si>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</si>
  <si>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</si>
  <si>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</si>
  <si>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</si>
  <si>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</si>
  <si>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</si>
  <si>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</si>
  <si>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</si>
  <si>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</si>
  <si>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</si>
  <si>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</si>
  <si>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</si>
  <si>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</si>
  <si>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</si>
  <si>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</si>
  <si>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</si>
  <si>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</si>
  <si>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</si>
  <si>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</si>
  <si>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</si>
  <si>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</si>
  <si>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</si>
  <si>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</si>
  <si>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</si>
  <si>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</si>
  <si>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</si>
  <si>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</si>
  <si>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</si>
  <si>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</si>
  <si>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</si>
  <si>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</si>
  <si>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</si>
  <si>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</si>
  <si>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</si>
  <si>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</si>
  <si>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</si>
  <si>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</si>
  <si>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</si>
  <si>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</si>
  <si>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</si>
  <si>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</si>
  <si>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</si>
  <si>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</si>
  <si>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</si>
  <si>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</si>
  <si>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</si>
  <si>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</si>
  <si>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</si>
  <si>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</si>
  <si>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</si>
  <si>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</si>
  <si>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</si>
  <si>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</si>
  <si>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</si>
  <si>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</si>
  <si>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</si>
  <si>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</si>
  <si>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</si>
  <si>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</si>
  <si>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</si>
  <si>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</si>
  <si>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</si>
  <si>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</si>
  <si>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</si>
  <si>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</si>
  <si>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</si>
  <si>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</si>
  <si>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</si>
  <si>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</si>
  <si>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</si>
  <si>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</si>
  <si>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</si>
  <si>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</si>
  <si>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</si>
  <si>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</si>
  <si>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</si>
  <si>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</si>
  <si>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</si>
  <si>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</si>
  <si>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</si>
  <si>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</si>
  <si>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</si>
  <si>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</si>
  <si>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</si>
  <si>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</si>
  <si>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</si>
  <si>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</si>
  <si>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</si>
  <si>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</si>
  <si>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</si>
  <si>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</si>
  <si>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</si>
  <si>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</si>
  <si>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</si>
  <si>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</si>
  <si>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</si>
  <si>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</si>
  <si>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</si>
  <si>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</si>
  <si>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</si>
  <si>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</si>
  <si>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</si>
  <si>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</si>
  <si>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</si>
  <si>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</si>
  <si>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</si>
  <si>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</si>
  <si>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</si>
  <si>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</si>
  <si>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</si>
  <si>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</si>
  <si>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</si>
  <si>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</si>
  <si>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</si>
  <si>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</si>
  <si>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</si>
  <si>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</si>
  <si>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</si>
  <si>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</si>
  <si>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</si>
  <si>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</si>
  <si>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</si>
  <si>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</si>
  <si>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</si>
  <si>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</si>
  <si>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</si>
  <si>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</si>
  <si>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</si>
  <si>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</si>
  <si>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</si>
  <si>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</si>
  <si>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</si>
  <si>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</si>
  <si>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</si>
  <si>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</si>
  <si>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</si>
  <si>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</si>
  <si>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</si>
  <si>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</si>
  <si>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</si>
  <si>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</si>
  <si>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</si>
  <si>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</si>
  <si>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</si>
  <si>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</si>
  <si>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</si>
  <si>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</si>
  <si>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</si>
  <si>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</si>
  <si>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</si>
  <si>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</si>
  <si>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</si>
  <si>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</si>
  <si>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</si>
  <si>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</si>
  <si>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</si>
  <si>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</si>
  <si>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</si>
  <si>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</si>
  <si>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</si>
  <si>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</si>
  <si>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</si>
  <si>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</si>
  <si>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</si>
  <si>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</si>
  <si>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</si>
  <si>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</si>
  <si>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</si>
  <si>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</si>
  <si>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</si>
  <si>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</si>
  <si>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</si>
  <si>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</si>
  <si>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</si>
  <si>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</si>
  <si>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</si>
  <si>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</si>
  <si>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</si>
  <si>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</si>
  <si>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</si>
  <si>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</si>
  <si>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</si>
  <si>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</si>
  <si>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</si>
  <si>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</si>
  <si>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</si>
  <si>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</si>
  <si>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</si>
  <si>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</si>
  <si>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</si>
  <si>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</si>
  <si>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</si>
  <si>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</si>
  <si>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</si>
  <si>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</si>
  <si>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</si>
  <si>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</si>
  <si>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</si>
  <si>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</si>
  <si>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</si>
  <si>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</si>
  <si>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</si>
  <si>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</si>
  <si>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</si>
  <si>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</si>
  <si>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</si>
  <si>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</si>
  <si>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</si>
  <si>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</si>
  <si>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</si>
  <si>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</si>
  <si>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</si>
  <si>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</si>
  <si>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</si>
  <si>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</si>
  <si>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</si>
  <si>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</si>
  <si>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</si>
  <si>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</si>
  <si>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</si>
  <si>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</si>
  <si>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</si>
  <si>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</si>
  <si>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</si>
  <si>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</si>
  <si>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</si>
  <si>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</si>
  <si>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</si>
  <si>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</si>
  <si>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</si>
  <si>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</si>
  <si>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</si>
  <si>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</si>
  <si>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</si>
  <si>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</si>
  <si>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</si>
  <si>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</si>
  <si>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</si>
  <si>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</si>
  <si>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</si>
  <si>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</si>
  <si>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</si>
  <si>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</si>
  <si>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</si>
  <si>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</si>
  <si>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</si>
  <si>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</si>
  <si>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</si>
  <si>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</si>
  <si>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</si>
  <si>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</si>
  <si>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</si>
  <si>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</si>
  <si>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</si>
  <si>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</si>
  <si>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</si>
  <si>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</si>
  <si>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</si>
  <si>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</si>
  <si>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</si>
  <si>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</si>
  <si>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</si>
  <si>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</si>
  <si>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</si>
  <si>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</si>
  <si>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</si>
  <si>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</si>
  <si>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</si>
  <si>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</si>
  <si>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</si>
  <si>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</si>
  <si>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</si>
  <si>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</si>
  <si>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</si>
  <si>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</si>
  <si>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</si>
  <si>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</si>
  <si>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</si>
  <si>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</si>
  <si>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</si>
  <si>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</si>
  <si>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</si>
  <si>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</si>
  <si>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</si>
  <si>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</si>
  <si>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</si>
  <si>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</si>
  <si>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</si>
  <si>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</si>
  <si>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</si>
  <si>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</si>
  <si>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</si>
  <si>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</si>
  <si>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</si>
  <si>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</si>
  <si>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</si>
  <si>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</si>
  <si>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</si>
  <si>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</si>
  <si>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</si>
  <si>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</si>
  <si>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</si>
  <si>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</si>
  <si>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</si>
  <si>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</si>
  <si>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</si>
  <si>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</si>
  <si>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</si>
  <si>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</si>
  <si>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</si>
  <si>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</si>
  <si>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</si>
  <si>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</si>
  <si>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</si>
  <si>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</si>
  <si>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</si>
  <si>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</si>
  <si>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</si>
  <si>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</si>
  <si>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</si>
  <si>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</si>
  <si>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</si>
  <si>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</si>
  <si>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</si>
  <si>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</si>
  <si>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</si>
  <si>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</si>
  <si>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</si>
  <si>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</si>
  <si>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</si>
  <si>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</si>
  <si>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</si>
  <si>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</si>
  <si>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</si>
  <si>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</si>
  <si>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</si>
  <si>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</si>
  <si>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</si>
  <si>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</si>
  <si>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</si>
  <si>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</si>
  <si>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</si>
  <si>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</si>
  <si>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</si>
  <si>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</si>
  <si>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</si>
  <si>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</si>
  <si>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</si>
  <si>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</si>
  <si>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</si>
  <si>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</si>
  <si>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</si>
  <si>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</si>
  <si>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</si>
  <si>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</si>
  <si>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</si>
  <si>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</si>
  <si>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</si>
  <si>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</si>
  <si>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</si>
  <si>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</si>
  <si>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</si>
  <si>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</si>
  <si>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</si>
  <si>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</si>
  <si>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</si>
  <si>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</si>
  <si>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</si>
  <si>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</si>
  <si>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</si>
  <si>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</si>
  <si>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</si>
  <si>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</si>
  <si>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</si>
  <si>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</si>
  <si>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</si>
  <si>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</si>
  <si>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</si>
  <si>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</si>
  <si>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</si>
  <si>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</si>
  <si>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</si>
  <si>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</si>
  <si>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</si>
  <si>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</si>
  <si>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</si>
  <si>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</si>
  <si>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</si>
  <si>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</si>
  <si>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</si>
  <si>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</si>
  <si>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</si>
  <si>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</si>
  <si>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</si>
  <si>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</si>
  <si>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</si>
  <si>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</si>
  <si>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</si>
  <si>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</si>
  <si>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</si>
  <si>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</si>
  <si>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</si>
  <si>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</si>
  <si>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</si>
  <si>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</si>
  <si>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</si>
  <si>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</si>
  <si>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</si>
  <si>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</si>
  <si>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</si>
  <si>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</si>
  <si>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</si>
  <si>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</si>
  <si>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</si>
  <si>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</si>
  <si>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</si>
  <si>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</si>
  <si>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</si>
  <si>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</si>
  <si>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</si>
  <si>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</si>
  <si>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</si>
  <si>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</si>
  <si>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</si>
  <si>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</si>
  <si>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</si>
  <si>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</si>
  <si>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</si>
  <si>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</si>
  <si>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</si>
  <si>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</si>
  <si>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</si>
  <si>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</si>
  <si>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</si>
  <si>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</si>
  <si>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</si>
  <si>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</si>
  <si>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</si>
  <si>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</si>
  <si>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</si>
  <si>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</si>
  <si>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</si>
  <si>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</si>
  <si>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</si>
  <si>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</si>
  <si>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</si>
  <si>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</si>
  <si>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</si>
  <si>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</si>
  <si>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</si>
  <si>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</si>
  <si>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</si>
  <si>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</si>
  <si>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</si>
  <si>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</si>
  <si>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</si>
  <si>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</si>
  <si>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</si>
  <si>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</si>
  <si>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</si>
  <si>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</si>
  <si>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</si>
  <si>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</si>
  <si>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</si>
  <si>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</si>
  <si>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</si>
  <si>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</si>
  <si>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</si>
  <si>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</si>
  <si>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</si>
  <si>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</si>
  <si>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</si>
  <si>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</si>
  <si>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</si>
  <si>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</si>
  <si>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</si>
  <si>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</si>
  <si>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</si>
  <si>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</si>
  <si>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</si>
  <si>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</si>
  <si>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</si>
  <si>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</si>
  <si>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</si>
  <si>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</si>
  <si>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</si>
  <si>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</si>
  <si>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</si>
  <si>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</si>
  <si>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</si>
  <si>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</si>
  <si>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</si>
  <si>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</si>
  <si>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</si>
  <si>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</si>
  <si>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</si>
  <si>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</si>
  <si>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</si>
  <si>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</si>
  <si>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</si>
  <si>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</si>
  <si>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</si>
  <si>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</si>
  <si>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</si>
  <si>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</si>
  <si>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</si>
  <si>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</si>
  <si>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</si>
  <si>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</si>
  <si>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</si>
  <si>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</si>
  <si>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</si>
  <si>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</si>
  <si>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</si>
  <si>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</si>
  <si>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</si>
  <si>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</si>
  <si>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</si>
  <si>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</si>
  <si>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</si>
  <si>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</si>
  <si>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</si>
  <si>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</si>
  <si>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</si>
  <si>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</si>
  <si>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</si>
  <si>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</si>
  <si>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</si>
  <si>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</si>
  <si>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</si>
  <si>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</si>
  <si>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</si>
  <si>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</si>
  <si>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</si>
  <si>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</si>
  <si>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</si>
  <si>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</si>
  <si>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</si>
  <si>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</si>
  <si>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</si>
  <si>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</si>
  <si>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</si>
  <si>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</si>
  <si>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</si>
  <si>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</si>
  <si>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</si>
  <si>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</si>
  <si>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</si>
  <si>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</si>
  <si>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</si>
  <si>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</si>
  <si>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</si>
  <si>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</si>
  <si>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</si>
  <si>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</si>
  <si>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</si>
  <si>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</si>
  <si>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</si>
  <si>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</si>
  <si>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</si>
  <si>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</si>
  <si>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</si>
  <si>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</si>
  <si>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</si>
  <si>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</si>
  <si>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</si>
  <si>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</si>
  <si>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</si>
  <si>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</si>
  <si>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</si>
  <si>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</si>
  <si>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</si>
  <si>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</si>
  <si>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</si>
  <si>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</si>
  <si>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</si>
  <si>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</si>
  <si>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</si>
  <si>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</si>
  <si>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</si>
  <si>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</si>
  <si>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</si>
  <si>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</si>
  <si>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</si>
  <si>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</si>
  <si>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</si>
  <si>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</si>
  <si>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</si>
  <si>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</si>
  <si>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</si>
  <si>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</si>
  <si>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</si>
  <si>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</si>
  <si>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</si>
  <si>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</si>
  <si>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</si>
  <si>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</si>
  <si>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</si>
  <si>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</si>
  <si>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</si>
  <si>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</si>
  <si>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</si>
  <si>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</si>
  <si>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</si>
  <si>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</si>
  <si>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</si>
  <si>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</si>
  <si>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</si>
  <si>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</si>
  <si>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</si>
  <si>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</si>
  <si>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</si>
  <si>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</si>
  <si>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</si>
  <si>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</si>
  <si>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</si>
  <si>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</si>
  <si>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</si>
  <si>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</si>
  <si>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</si>
  <si>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</si>
  <si>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</si>
  <si>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</si>
  <si>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</si>
  <si>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</si>
  <si>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</si>
  <si>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</si>
  <si>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</si>
  <si>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</si>
  <si>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</si>
  <si>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</si>
  <si>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</si>
  <si>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</si>
  <si>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</si>
  <si>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</si>
  <si>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</si>
  <si>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</si>
  <si>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</si>
  <si>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</si>
  <si>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</si>
  <si>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</si>
  <si>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</si>
  <si>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</si>
  <si>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</si>
  <si>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</si>
  <si>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</si>
  <si>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</si>
  <si>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</si>
  <si>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</si>
  <si>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</si>
  <si>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</si>
  <si>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</si>
  <si>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</si>
  <si>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</si>
  <si>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</si>
  <si>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</si>
  <si>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</si>
  <si>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</si>
  <si>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</si>
  <si>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</si>
  <si>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</si>
  <si>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</si>
  <si>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</si>
  <si>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</si>
  <si>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</si>
  <si>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</si>
  <si>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</si>
  <si>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</si>
  <si>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</si>
  <si>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</si>
  <si>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</si>
  <si>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</si>
  <si>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</si>
  <si>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</si>
  <si>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</si>
  <si>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</si>
  <si>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</si>
  <si>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</si>
  <si>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</si>
  <si>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</si>
  <si>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</si>
  <si>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</si>
  <si>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</si>
  <si>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</si>
  <si>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</si>
  <si>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</si>
  <si>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</si>
  <si>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</si>
  <si>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</si>
  <si>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</si>
  <si>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</si>
  <si>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</si>
  <si>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</si>
  <si>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</si>
  <si>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</si>
  <si>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</si>
  <si>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</si>
  <si>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</si>
  <si>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</si>
  <si>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</si>
  <si>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</si>
  <si>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</si>
  <si>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</si>
  <si>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</si>
  <si>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</si>
  <si>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</si>
  <si>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</si>
  <si>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</si>
  <si>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</si>
  <si>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</si>
  <si>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</si>
  <si>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</si>
  <si>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</si>
  <si>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</si>
  <si>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</si>
  <si>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</si>
  <si>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</si>
  <si>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</si>
  <si>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</si>
  <si>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</si>
  <si>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</si>
  <si>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</si>
  <si>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</si>
  <si>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</si>
  <si>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</si>
  <si>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</si>
  <si>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</si>
  <si>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</si>
  <si>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</si>
  <si>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</si>
  <si>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</si>
  <si>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</si>
  <si>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</si>
  <si>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</si>
  <si>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</si>
  <si>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</si>
  <si>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</si>
  <si>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</si>
  <si>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</si>
  <si>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</si>
  <si>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</si>
  <si>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</si>
  <si>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</si>
  <si>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</si>
  <si>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</si>
  <si>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</si>
  <si>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</si>
  <si>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</si>
  <si>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</si>
  <si>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</si>
  <si>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</si>
  <si>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</si>
  <si>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</si>
  <si>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</si>
  <si>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</si>
  <si>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</si>
  <si>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</si>
  <si>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</si>
  <si>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</si>
  <si>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</si>
  <si>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</si>
  <si>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</si>
  <si>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</si>
  <si>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</si>
  <si>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</si>
  <si>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</si>
  <si>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</si>
  <si>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</si>
  <si>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</si>
  <si>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</si>
  <si>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</si>
  <si>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</si>
  <si>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</si>
  <si>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</si>
  <si>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</si>
  <si>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</si>
  <si>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</si>
  <si>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</si>
  <si>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</si>
  <si>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</si>
  <si>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</si>
  <si>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</si>
  <si>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</si>
  <si>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</si>
  <si>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</si>
  <si>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</si>
  <si>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</si>
  <si>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</si>
  <si>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</si>
  <si>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</si>
  <si>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</si>
  <si>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</si>
  <si>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</si>
  <si>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</si>
  <si>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</si>
  <si>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</si>
  <si>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</si>
  <si>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</si>
  <si>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</si>
  <si>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</si>
  <si>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</si>
  <si>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</si>
  <si>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</si>
  <si>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</si>
  <si>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</si>
  <si>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</si>
  <si>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</si>
  <si>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</si>
  <si>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</si>
  <si>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</si>
  <si>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</si>
  <si>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</si>
  <si>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</si>
  <si>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</si>
  <si>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</si>
  <si>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</si>
  <si>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</si>
  <si>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</si>
  <si>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</si>
  <si>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</si>
  <si>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</si>
  <si>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</si>
  <si>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</si>
  <si>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</si>
  <si>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</si>
  <si>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</si>
  <si>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</si>
  <si>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</si>
  <si>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</si>
  <si>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</si>
  <si>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</si>
  <si>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</si>
  <si>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</si>
  <si>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</si>
  <si>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</si>
  <si>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</si>
  <si>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</si>
  <si>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</si>
  <si>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</si>
  <si>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</si>
  <si>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</si>
  <si>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</si>
  <si>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</si>
  <si>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</si>
  <si>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</si>
  <si>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</si>
  <si>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</si>
  <si>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</si>
  <si>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</si>
  <si>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</si>
  <si>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</si>
  <si>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</si>
  <si>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</si>
  <si>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</si>
  <si>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</si>
  <si>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</si>
  <si>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</si>
  <si>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</si>
  <si>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</si>
  <si>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</si>
  <si>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</si>
  <si>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</si>
  <si>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</si>
  <si>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</si>
  <si>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</si>
  <si>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</si>
  <si>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</si>
  <si>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</si>
  <si>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</si>
  <si>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</si>
  <si>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</si>
  <si>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</si>
  <si>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</si>
  <si>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</si>
  <si>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</si>
  <si>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</si>
  <si>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</si>
  <si>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</si>
  <si>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</si>
  <si>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</si>
  <si>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</si>
  <si>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</si>
  <si>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</si>
  <si>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</si>
  <si>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</si>
  <si>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</si>
  <si>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</si>
  <si>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</si>
  <si>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</si>
  <si>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</si>
  <si>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</si>
  <si>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</si>
  <si>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</si>
  <si>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</si>
  <si>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</si>
  <si>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</si>
  <si>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</si>
  <si>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</si>
  <si>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</si>
  <si>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</si>
  <si>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</si>
  <si>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</si>
  <si>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</si>
  <si>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</si>
  <si>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</si>
  <si>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</si>
  <si>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</si>
  <si>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</si>
  <si>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</si>
  <si>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</si>
  <si>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</si>
  <si>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</si>
  <si>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</si>
  <si>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</si>
  <si>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</si>
  <si>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</si>
  <si>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</si>
  <si>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</si>
  <si>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</si>
  <si>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</si>
  <si>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</si>
  <si>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</si>
  <si>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</si>
  <si>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</si>
  <si>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</si>
  <si>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</si>
  <si>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</si>
  <si>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</si>
  <si>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</si>
  <si>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</si>
  <si>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</si>
  <si>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</si>
  <si>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</si>
  <si>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</si>
  <si>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</si>
  <si>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</si>
  <si>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</si>
  <si>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</si>
  <si>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</si>
  <si>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</si>
  <si>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</si>
  <si>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</si>
  <si>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</si>
  <si>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</si>
  <si>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</si>
  <si>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</si>
  <si>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</si>
  <si>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</si>
  <si>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</si>
  <si>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</si>
  <si>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</si>
  <si>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</si>
  <si>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</si>
  <si>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</si>
  <si>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</si>
  <si>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</si>
  <si>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</si>
  <si>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</si>
  <si>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</si>
  <si>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</si>
  <si>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</si>
  <si>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</si>
  <si>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</si>
  <si>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</si>
  <si>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</si>
  <si>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</si>
  <si>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</si>
  <si>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</si>
  <si>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</si>
  <si>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</si>
  <si>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</si>
  <si>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</si>
  <si>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</si>
  <si>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</si>
  <si>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</si>
  <si>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</si>
  <si>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</si>
  <si>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</si>
  <si>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</si>
  <si>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</si>
  <si>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</si>
  <si>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</si>
  <si>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</si>
  <si>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</si>
  <si>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</si>
  <si>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</si>
  <si>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</si>
  <si>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</si>
  <si>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</si>
  <si>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</si>
  <si>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</si>
  <si>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</si>
  <si>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</si>
  <si>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</si>
  <si>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</si>
  <si>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</si>
  <si>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</si>
  <si>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</si>
  <si>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</si>
  <si>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</si>
  <si>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</si>
  <si>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</si>
  <si>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</si>
  <si>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</si>
  <si>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</si>
  <si>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</si>
  <si>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</si>
  <si>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</si>
  <si>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</si>
  <si>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</si>
  <si>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</si>
  <si>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</si>
  <si>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</si>
  <si>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</si>
  <si>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</si>
  <si>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</si>
  <si>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</si>
  <si>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</si>
  <si>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</si>
  <si>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</si>
  <si>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</si>
  <si>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</si>
  <si>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</si>
  <si>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</si>
  <si>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</si>
  <si>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</si>
  <si>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</si>
  <si>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</si>
  <si>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</si>
  <si>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</si>
  <si>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</si>
  <si>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</si>
  <si>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</si>
  <si>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</si>
  <si>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</si>
  <si>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</si>
  <si>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</si>
  <si>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</si>
  <si>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</si>
  <si>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</si>
  <si>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</si>
  <si>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</si>
  <si>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</si>
  <si>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</si>
  <si>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</si>
  <si>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</si>
  <si>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</si>
  <si>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</si>
  <si>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</si>
  <si>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</si>
  <si>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</si>
  <si>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</si>
  <si>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</si>
  <si>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</si>
  <si>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</si>
  <si>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</si>
  <si>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</si>
  <si>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</si>
  <si>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</si>
  <si>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</si>
  <si>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</si>
  <si>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</si>
  <si>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</si>
  <si>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</si>
  <si>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</si>
  <si>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</si>
  <si>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</si>
  <si>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</si>
  <si>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</si>
  <si>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</si>
  <si>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</si>
  <si>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</si>
  <si>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</si>
  <si>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</si>
  <si>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</si>
  <si>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</si>
  <si>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</si>
  <si>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</si>
  <si>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</si>
  <si>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</si>
  <si>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</si>
  <si>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</si>
  <si>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</si>
  <si>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</si>
  <si>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</si>
  <si>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</si>
  <si>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</si>
  <si>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</si>
  <si>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</si>
  <si>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</si>
  <si>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</si>
  <si>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</si>
  <si>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</si>
  <si>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</si>
  <si>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</si>
  <si>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</si>
  <si>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</si>
  <si>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</si>
  <si>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</si>
  <si>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</si>
  <si>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</si>
  <si>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</si>
  <si>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</si>
  <si>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</si>
  <si>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</si>
  <si>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</si>
  <si>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</si>
  <si>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</si>
  <si>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</si>
  <si>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</si>
  <si>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</si>
  <si>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</si>
  <si>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</si>
  <si>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</si>
  <si>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</si>
  <si>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</si>
  <si>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</si>
  <si>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</si>
  <si>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</si>
  <si>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</si>
  <si>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</si>
  <si>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</si>
  <si>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</si>
  <si>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</si>
  <si>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</si>
  <si>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</si>
  <si>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</si>
  <si>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</si>
  <si>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</si>
  <si>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</si>
  <si>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</si>
  <si>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</si>
  <si>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</si>
  <si>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</si>
  <si>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</si>
  <si>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</si>
  <si>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</si>
  <si>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</si>
  <si>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</si>
  <si>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</si>
  <si>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</si>
  <si>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</si>
  <si>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</si>
  <si>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</si>
  <si>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</si>
  <si>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</si>
  <si>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</si>
  <si>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</si>
  <si>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</si>
  <si>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</si>
  <si>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</si>
  <si>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</si>
  <si>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</si>
  <si>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</si>
  <si>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</si>
  <si>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</si>
  <si>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</si>
  <si>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</si>
  <si>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</si>
  <si>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</si>
  <si>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</si>
  <si>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</si>
  <si>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</si>
  <si>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</si>
  <si>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</si>
  <si>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</si>
  <si>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</si>
  <si>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</si>
  <si>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</si>
  <si>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</si>
  <si>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</si>
  <si>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</si>
  <si>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</si>
  <si>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</si>
  <si>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</si>
  <si>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</si>
  <si>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</si>
  <si>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</si>
  <si>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</si>
  <si>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</si>
  <si>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</si>
  <si>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</si>
  <si>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</si>
  <si>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</si>
  <si>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</si>
  <si>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</si>
  <si>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</si>
  <si>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</si>
  <si>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</si>
  <si>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</si>
  <si>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</si>
  <si>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</si>
  <si>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</si>
  <si>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</si>
  <si>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</si>
  <si>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</si>
  <si>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</si>
  <si>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</si>
  <si>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</si>
  <si>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</si>
  <si>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</si>
  <si>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</si>
  <si>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</si>
  <si>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</si>
  <si>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</si>
  <si>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</si>
  <si>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</si>
  <si>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</si>
  <si>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</si>
  <si>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</si>
  <si>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</si>
  <si>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</si>
  <si>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</si>
  <si>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</si>
  <si>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</si>
  <si>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</si>
  <si>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</si>
  <si>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</si>
  <si>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</si>
  <si>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</si>
  <si>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</si>
  <si>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</si>
  <si>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</si>
  <si>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</si>
  <si>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</si>
  <si>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</si>
  <si>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</si>
  <si>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</si>
  <si>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</si>
  <si>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</si>
  <si>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</si>
  <si>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</si>
  <si>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</si>
  <si>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</si>
  <si>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</si>
  <si>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</si>
  <si>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</si>
  <si>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</si>
  <si>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</si>
  <si>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</si>
  <si>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</si>
  <si>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</si>
  <si>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</si>
  <si>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</si>
  <si>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</si>
  <si>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</si>
  <si>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</si>
  <si>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</si>
  <si>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</si>
  <si>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</si>
  <si>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</si>
  <si>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</si>
  <si>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</si>
  <si>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</si>
  <si>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</si>
  <si>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</si>
  <si>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</si>
  <si>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</si>
  <si>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</si>
  <si>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</si>
  <si>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</si>
  <si>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</si>
  <si>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</si>
  <si>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</si>
  <si>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</si>
  <si>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</si>
  <si>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</si>
  <si>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</si>
  <si>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</si>
  <si>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</si>
  <si>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</si>
  <si>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</si>
  <si>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</si>
  <si>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</si>
  <si>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</si>
  <si>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</si>
  <si>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</si>
  <si>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</si>
  <si>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</si>
  <si>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</si>
  <si>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</si>
  <si>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</si>
  <si>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</si>
  <si>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</si>
  <si>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</si>
  <si>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</si>
  <si>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</si>
  <si>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</si>
  <si>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</si>
  <si>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</si>
  <si>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</si>
  <si>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</si>
  <si>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</si>
  <si>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</si>
  <si>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</si>
  <si>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</si>
  <si>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</si>
  <si>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</si>
  <si>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</si>
  <si>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</si>
  <si>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</si>
  <si>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</si>
  <si>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</si>
  <si>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</si>
  <si>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</si>
  <si>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</si>
  <si>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</si>
  <si>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</si>
  <si>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</si>
  <si>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</si>
  <si>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</si>
  <si>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</si>
  <si>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</si>
  <si>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</si>
  <si>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</si>
  <si>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</si>
  <si>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</si>
  <si>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</si>
  <si>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</si>
  <si>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</si>
  <si>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</si>
  <si>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</si>
  <si>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</si>
  <si>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</si>
  <si>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</si>
  <si>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</si>
  <si>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</si>
  <si>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</si>
  <si>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</si>
  <si>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</si>
  <si>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</si>
  <si>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</si>
  <si>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</si>
  <si>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</si>
  <si>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</si>
  <si>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</si>
  <si>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</si>
  <si>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</si>
  <si>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</si>
  <si>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</si>
  <si>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</si>
  <si>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</si>
  <si>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</si>
  <si>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</si>
  <si>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</si>
  <si>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</si>
  <si>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</si>
  <si>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</si>
  <si>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</si>
  <si>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</si>
  <si>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</si>
  <si>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</si>
  <si>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</si>
  <si>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</si>
  <si>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</si>
  <si>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</si>
  <si>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</si>
  <si>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</si>
  <si>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</si>
  <si>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</si>
  <si>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</si>
  <si>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</si>
  <si>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</si>
  <si>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</si>
  <si>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</si>
  <si>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</si>
  <si>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</si>
  <si>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</si>
  <si>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</si>
  <si>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</si>
  <si>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</si>
  <si>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</si>
  <si>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</si>
  <si>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</si>
  <si>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</si>
  <si>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</si>
  <si>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</si>
  <si>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</si>
  <si>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</si>
  <si>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</si>
  <si>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</si>
  <si>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</si>
  <si>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</si>
  <si>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</si>
  <si>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</si>
  <si>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</si>
  <si>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</si>
  <si>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</si>
  <si>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</si>
  <si>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</si>
  <si>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</si>
  <si>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</si>
  <si>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</si>
  <si>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</si>
  <si>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</si>
  <si>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</si>
  <si>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</si>
  <si>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</si>
  <si>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</si>
  <si>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</si>
  <si>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</si>
  <si>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</si>
  <si>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</si>
  <si>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</si>
  <si>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</si>
  <si>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</si>
  <si>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</si>
  <si>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</si>
  <si>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</si>
  <si>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</si>
  <si>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</si>
  <si>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</si>
  <si>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</si>
  <si>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</si>
  <si>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</si>
  <si>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</si>
  <si>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</si>
  <si>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</si>
  <si>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</si>
  <si>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</si>
  <si>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</si>
  <si>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</si>
  <si>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</si>
  <si>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</si>
  <si>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</si>
  <si>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</si>
  <si>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</si>
  <si>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</si>
  <si>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</si>
  <si>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</si>
  <si>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</si>
  <si>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</si>
  <si>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</si>
  <si>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</si>
  <si>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</si>
  <si>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</si>
  <si>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</si>
  <si>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</si>
  <si>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</si>
  <si>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</si>
  <si>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</si>
  <si>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</si>
  <si>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</si>
  <si>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</si>
  <si>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</si>
  <si>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</si>
  <si>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</si>
  <si>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</si>
  <si>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</si>
  <si>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</si>
  <si>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</si>
  <si>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</si>
  <si>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</si>
  <si>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</si>
  <si>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</si>
  <si>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</si>
  <si>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</si>
  <si>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</si>
  <si>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</si>
  <si>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</si>
  <si>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</si>
  <si>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</si>
  <si>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</si>
  <si>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</si>
  <si>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</si>
  <si>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</si>
  <si>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</si>
  <si>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</si>
  <si>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</si>
  <si>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</si>
  <si>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</si>
  <si>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</si>
  <si>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</si>
  <si>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</si>
  <si>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</si>
  <si>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</si>
  <si>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</si>
  <si>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</si>
  <si>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</si>
  <si>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</si>
  <si>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</si>
  <si>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</si>
  <si>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</si>
  <si>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</si>
  <si>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</si>
  <si>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</si>
  <si>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</si>
  <si>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</si>
  <si>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</si>
  <si>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</si>
  <si>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</si>
  <si>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</si>
  <si>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</si>
  <si>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</si>
  <si>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</si>
  <si>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</si>
  <si>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</si>
  <si>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</si>
  <si>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</si>
  <si>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</si>
  <si>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</si>
  <si>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</si>
  <si>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</si>
  <si>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</si>
  <si>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</si>
  <si>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</si>
  <si>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</si>
  <si>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</si>
  <si>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</si>
  <si>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</si>
  <si>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</si>
  <si>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</si>
  <si>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</si>
  <si>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</si>
  <si>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</si>
  <si>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</si>
  <si>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</si>
  <si>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</si>
  <si>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</si>
  <si>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</si>
  <si>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</si>
  <si>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</si>
  <si>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</si>
  <si>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</si>
  <si>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</si>
  <si>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</si>
  <si>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</si>
  <si>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</si>
  <si>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</si>
  <si>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</si>
  <si>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</si>
  <si>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</si>
  <si>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</si>
  <si>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</si>
  <si>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</si>
  <si>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</si>
  <si>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</si>
  <si>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</si>
  <si>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</si>
  <si>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</si>
  <si>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</si>
  <si>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</si>
  <si>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</si>
  <si>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</si>
  <si>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</si>
  <si>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</si>
  <si>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</si>
  <si>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</si>
  <si>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</si>
  <si>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</si>
  <si>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</si>
  <si>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</si>
  <si>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</si>
  <si>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</si>
  <si>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</si>
  <si>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</si>
  <si>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</si>
  <si>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</si>
  <si>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</si>
  <si>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</si>
  <si>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</si>
  <si>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</si>
  <si>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</si>
  <si>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</si>
  <si>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</si>
  <si>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</si>
  <si>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</si>
  <si>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</si>
  <si>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</si>
  <si>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</si>
  <si>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</si>
  <si>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</si>
  <si>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</si>
  <si>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</si>
  <si>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</si>
  <si>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</si>
  <si>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</si>
  <si>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</si>
  <si>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</si>
  <si>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</si>
  <si>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</si>
  <si>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</si>
  <si>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</si>
  <si>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</si>
  <si>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</si>
  <si>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</si>
  <si>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</si>
  <si>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</si>
  <si>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</si>
  <si>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</si>
  <si>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</si>
  <si>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</si>
  <si>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</si>
  <si>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</si>
  <si>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</si>
  <si>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</si>
  <si>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</si>
  <si>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</si>
  <si>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</si>
  <si>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</si>
  <si>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</si>
  <si>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</si>
  <si>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</si>
  <si>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</si>
  <si>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</si>
  <si>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</si>
  <si>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</si>
  <si>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</si>
  <si>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</si>
  <si>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</si>
  <si>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</si>
  <si>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</si>
  <si>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</si>
  <si>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</si>
  <si>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</si>
  <si>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</si>
  <si>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</si>
  <si>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</si>
  <si>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</si>
  <si>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</si>
  <si>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</si>
  <si>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</si>
  <si>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</si>
  <si>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</si>
  <si>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</si>
  <si>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</si>
  <si>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</si>
  <si>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</si>
  <si>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</si>
  <si>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</si>
  <si>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</si>
  <si>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</si>
  <si>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</si>
  <si>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</si>
  <si>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</si>
  <si>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</si>
  <si>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</si>
  <si>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</si>
  <si>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</si>
  <si>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</si>
  <si>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</si>
  <si>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</si>
  <si>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</si>
  <si>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</si>
  <si>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</si>
  <si>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</si>
  <si>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</si>
  <si>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</si>
  <si>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</si>
  <si>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</si>
  <si>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</si>
  <si>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</si>
  <si>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</si>
  <si>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</si>
  <si>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</si>
  <si>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</si>
  <si>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</si>
  <si>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</si>
  <si>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</si>
  <si>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</si>
  <si>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</si>
  <si>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</si>
  <si>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</si>
  <si>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</si>
  <si>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</si>
  <si>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</si>
  <si>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</si>
  <si>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</si>
  <si>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</si>
  <si>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</si>
  <si>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</si>
  <si>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</si>
  <si>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</si>
  <si>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</si>
  <si>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</si>
  <si>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</si>
  <si>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</si>
  <si>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</si>
  <si>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</si>
  <si>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</si>
  <si>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</si>
  <si>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</si>
  <si>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</si>
  <si>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</si>
  <si>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</si>
  <si>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</si>
  <si>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</si>
  <si>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</si>
  <si>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</si>
  <si>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</si>
  <si>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</si>
  <si>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</si>
  <si>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</si>
  <si>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</si>
  <si>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</si>
  <si>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</si>
  <si>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</si>
  <si>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</si>
  <si>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</si>
  <si>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</si>
  <si>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</si>
  <si>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</si>
  <si>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</si>
  <si>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</si>
  <si>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</si>
  <si>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</si>
  <si>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</si>
  <si>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</si>
  <si>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</si>
  <si>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</si>
  <si>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</si>
  <si>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</si>
  <si>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</si>
  <si>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</si>
  <si>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</si>
  <si>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</si>
  <si>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</si>
  <si>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</si>
  <si>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</si>
  <si>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</si>
  <si>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</si>
  <si>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</si>
  <si>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</si>
  <si>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</si>
  <si>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</si>
  <si>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</si>
  <si>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</si>
  <si>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</si>
  <si>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</si>
  <si>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</si>
  <si>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</si>
  <si>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</si>
  <si>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</si>
  <si>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</si>
  <si>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</si>
  <si>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</si>
  <si>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</si>
  <si>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</si>
  <si>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</si>
  <si>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</si>
  <si>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</si>
  <si>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</si>
  <si>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</si>
  <si>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</si>
  <si>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</si>
  <si>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</si>
  <si>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</si>
  <si>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</si>
  <si>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</si>
  <si>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</si>
  <si>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</si>
  <si>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</si>
  <si>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</si>
  <si>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</si>
  <si>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</si>
  <si>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</si>
  <si>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</si>
  <si>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</si>
  <si>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</si>
  <si>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</si>
  <si>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</si>
  <si>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</si>
  <si>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</si>
  <si>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</si>
  <si>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</si>
  <si>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</si>
  <si>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</si>
  <si>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</si>
  <si>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</si>
  <si>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</si>
  <si>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</si>
  <si>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</si>
  <si>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</si>
  <si>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</si>
  <si>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</si>
  <si>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</si>
  <si>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</si>
  <si>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</si>
  <si>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</si>
  <si>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</si>
  <si>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</si>
  <si>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</si>
  <si>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</si>
  <si>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</si>
  <si>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</si>
  <si>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</si>
  <si>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</si>
  <si>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</si>
  <si>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</si>
  <si>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</si>
  <si>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</si>
  <si>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</si>
  <si>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</si>
  <si>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</si>
  <si>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</si>
  <si>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</si>
  <si>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</si>
  <si>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</si>
  <si>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</si>
  <si>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</si>
  <si>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</si>
  <si>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</si>
  <si>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</si>
  <si>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</si>
  <si>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</si>
  <si>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</si>
  <si>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</si>
  <si>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</si>
  <si>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</si>
  <si>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</si>
  <si>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</si>
  <si>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</si>
  <si>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</si>
  <si>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</si>
  <si>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</si>
  <si>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</si>
  <si>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</si>
  <si>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</si>
  <si>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</si>
  <si>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</si>
  <si>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</si>
  <si>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</si>
  <si>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</si>
  <si>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</si>
  <si>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</si>
  <si>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</si>
  <si>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</si>
  <si>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</si>
  <si>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</si>
  <si>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</si>
  <si>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</si>
  <si>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</si>
  <si>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</si>
  <si>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</si>
  <si>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</si>
  <si>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</si>
  <si>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</si>
  <si>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</si>
  <si>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</si>
  <si>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</si>
  <si>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</si>
  <si>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</si>
  <si>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</si>
  <si>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</si>
  <si>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</si>
  <si>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</si>
  <si>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</si>
  <si>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</si>
  <si>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</si>
  <si>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</si>
  <si>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</si>
  <si>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</si>
  <si>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</si>
  <si>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</si>
  <si>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</si>
  <si>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</si>
  <si>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</si>
  <si>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</si>
  <si>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</si>
  <si>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</si>
  <si>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</si>
  <si>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</si>
  <si>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</si>
  <si>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</si>
  <si>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</si>
  <si>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</si>
  <si>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</si>
  <si>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</si>
  <si>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</si>
  <si>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</si>
  <si>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</si>
  <si>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</si>
  <si>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</si>
  <si>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</si>
  <si>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</si>
  <si>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</si>
  <si>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</si>
  <si>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</si>
  <si>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</si>
  <si>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</si>
  <si>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</si>
  <si>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</si>
  <si>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</si>
  <si>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</si>
  <si>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</si>
  <si>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</si>
  <si>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</si>
  <si>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</si>
  <si>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</si>
  <si>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</si>
  <si>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</si>
  <si>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</si>
  <si>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</si>
  <si>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</si>
  <si>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</si>
  <si>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</si>
  <si>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</si>
  <si>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</si>
  <si>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</si>
  <si>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</si>
  <si>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</si>
  <si>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</si>
  <si>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</si>
  <si>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</si>
  <si>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</si>
  <si>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</si>
  <si>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</si>
  <si>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</si>
  <si>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</si>
  <si>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</si>
  <si>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</si>
  <si>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</si>
  <si>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</si>
  <si>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</si>
  <si>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</si>
  <si>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</si>
  <si>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</si>
  <si>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</si>
  <si>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</si>
  <si>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</si>
  <si>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</si>
  <si>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</si>
  <si>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</si>
  <si>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</si>
  <si>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</si>
  <si>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</si>
  <si>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</si>
  <si>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</si>
  <si>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</si>
  <si>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</si>
  <si>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</si>
  <si>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</si>
  <si>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</si>
  <si>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</si>
  <si>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</si>
  <si>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</si>
  <si>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</si>
  <si>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</si>
  <si>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</si>
  <si>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</si>
  <si>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</si>
  <si>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</si>
  <si>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</si>
  <si>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</si>
  <si>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</si>
  <si>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</si>
  <si>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</si>
  <si>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</si>
  <si>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</si>
  <si>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</si>
  <si>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</si>
  <si>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</si>
  <si>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</si>
  <si>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</si>
  <si>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</si>
  <si>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</si>
  <si>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</si>
  <si>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</si>
  <si>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</si>
  <si>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</si>
  <si>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</si>
  <si>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</si>
  <si>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</si>
  <si>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</si>
  <si>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</si>
  <si>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</si>
  <si>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</si>
  <si>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</si>
  <si>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</si>
  <si>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</si>
  <si>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</si>
  <si>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</si>
  <si>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</si>
  <si>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</si>
  <si>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</si>
  <si>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</si>
  <si>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</si>
  <si>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</si>
  <si>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</si>
  <si>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</si>
  <si>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</si>
  <si>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</si>
  <si>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</si>
  <si>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</si>
  <si>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</si>
  <si>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</si>
  <si>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</si>
  <si>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</si>
  <si>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</si>
  <si>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</si>
  <si>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</si>
  <si>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</si>
  <si>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</si>
  <si>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</si>
  <si>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</si>
  <si>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</si>
  <si>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</si>
  <si>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</si>
  <si>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</si>
  <si>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</si>
  <si>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</si>
  <si>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</si>
  <si>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</si>
  <si>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</si>
  <si>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</si>
  <si>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</si>
  <si>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</si>
  <si>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</si>
  <si>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</si>
  <si>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</si>
  <si>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</si>
  <si>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</si>
  <si>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</si>
  <si>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</si>
  <si>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</si>
  <si>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</si>
  <si>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</si>
  <si>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</si>
  <si>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</si>
  <si>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</si>
  <si>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</si>
  <si>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</si>
  <si>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</si>
  <si>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</si>
  <si>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</si>
  <si>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</si>
  <si>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</si>
  <si>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</si>
  <si>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</si>
  <si>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</si>
  <si>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</si>
  <si>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</si>
  <si>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</si>
  <si>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</si>
  <si>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</si>
  <si>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</si>
  <si>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</si>
  <si>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</si>
  <si>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</si>
  <si>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</si>
  <si>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</si>
  <si>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</si>
  <si>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</si>
  <si>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</si>
  <si>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</si>
  <si>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</si>
  <si>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</si>
  <si>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</si>
  <si>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</si>
  <si>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</si>
  <si>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</si>
  <si>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</si>
  <si>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</si>
  <si>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</si>
  <si>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</si>
  <si>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</si>
  <si>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</si>
  <si>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</si>
  <si>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</si>
  <si>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</si>
  <si>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</si>
  <si>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</si>
  <si>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</si>
  <si>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</si>
  <si>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</si>
  <si>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</si>
  <si>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</si>
  <si>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</si>
  <si>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</si>
  <si>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</si>
  <si>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</si>
  <si>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</si>
  <si>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</si>
  <si>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</si>
  <si>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</si>
  <si>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</si>
  <si>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</si>
  <si>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</si>
  <si>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</si>
  <si>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</si>
  <si>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</si>
  <si>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</si>
  <si>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</si>
  <si>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</si>
  <si>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</si>
  <si>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</si>
  <si>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</si>
  <si>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</si>
  <si>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</si>
  <si>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</si>
  <si>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</si>
  <si>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</si>
  <si>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</si>
  <si>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</si>
  <si>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</si>
  <si>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</si>
  <si>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</si>
  <si>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</si>
  <si>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</si>
  <si>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</si>
  <si>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</si>
  <si>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</si>
  <si>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</si>
  <si>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</si>
  <si>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</si>
  <si>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</si>
  <si>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</si>
  <si>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</si>
  <si>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</si>
  <si>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</si>
  <si>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</si>
  <si>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</si>
  <si>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</si>
  <si>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</si>
  <si>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</si>
  <si>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</si>
  <si>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</si>
  <si>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</si>
  <si>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</si>
  <si>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</si>
  <si>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</si>
  <si>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</si>
  <si>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</si>
  <si>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</si>
  <si>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</si>
  <si>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</si>
  <si>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</si>
  <si>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</si>
  <si>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</si>
  <si>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</si>
  <si>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</si>
  <si>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</si>
  <si>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</si>
  <si>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</si>
  <si>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</si>
  <si>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</si>
  <si>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</si>
  <si>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</si>
  <si>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</si>
  <si>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</si>
  <si>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</si>
  <si>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</si>
  <si>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</si>
  <si>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</si>
  <si>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</si>
  <si>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</si>
  <si>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</si>
  <si>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</si>
  <si>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</si>
  <si>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</si>
  <si>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</si>
  <si>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</si>
  <si>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</si>
  <si>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</si>
  <si>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</si>
  <si>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</si>
  <si>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</si>
  <si>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</si>
  <si>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</si>
  <si>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</si>
  <si>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</si>
  <si>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</si>
  <si>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</si>
  <si>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</si>
  <si>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</si>
  <si>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</si>
  <si>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</si>
  <si>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</si>
  <si>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</si>
  <si>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</si>
  <si>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</si>
  <si>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</si>
  <si>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</si>
  <si>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</si>
  <si>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</si>
  <si>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</si>
  <si>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</si>
  <si>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</si>
  <si>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</si>
  <si>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</si>
  <si>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</si>
  <si>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</si>
  <si>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</si>
  <si>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</si>
  <si>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</si>
  <si>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</si>
  <si>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</si>
  <si>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</si>
  <si>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</si>
  <si>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</si>
  <si>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</si>
  <si>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</si>
  <si>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</si>
  <si>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</si>
  <si>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</si>
  <si>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</si>
  <si>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</si>
  <si>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</si>
  <si>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</si>
  <si>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</si>
  <si>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</si>
  <si>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</si>
  <si>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</si>
  <si>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</si>
  <si>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</si>
  <si>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</si>
  <si>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</si>
  <si>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</si>
  <si>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</si>
  <si>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</si>
  <si>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</si>
  <si>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</si>
  <si>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</si>
  <si>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</si>
  <si>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</si>
  <si>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</si>
  <si>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</si>
  <si>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</si>
  <si>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</si>
  <si>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</si>
  <si>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</si>
  <si>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</si>
  <si>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</si>
  <si>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</si>
  <si>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</si>
  <si>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</si>
  <si>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</si>
  <si>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</si>
  <si>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</si>
  <si>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</si>
  <si>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</si>
  <si>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</si>
  <si>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</si>
  <si>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</si>
  <si>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</si>
  <si>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</si>
  <si>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</si>
  <si>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</si>
  <si>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</si>
  <si>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</si>
  <si>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</si>
  <si>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</si>
  <si>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</si>
  <si>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</si>
  <si>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</si>
  <si>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</si>
  <si>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</si>
  <si>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</si>
  <si>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</si>
  <si>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</si>
  <si>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</si>
  <si>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</si>
  <si>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</si>
  <si>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</si>
  <si>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</si>
  <si>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</si>
  <si>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</si>
  <si>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</si>
  <si>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</si>
  <si>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</si>
  <si>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</si>
  <si>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</si>
  <si>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</si>
  <si>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</si>
  <si>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</si>
  <si>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</si>
  <si>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</si>
  <si>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</si>
  <si>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</si>
  <si>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</si>
  <si>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</si>
  <si>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</si>
  <si>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</si>
  <si>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</si>
  <si>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</si>
  <si>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</si>
  <si>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</si>
  <si>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</si>
  <si>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</si>
  <si>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</si>
  <si>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</si>
  <si>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</si>
  <si>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</si>
  <si>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</si>
  <si>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</si>
  <si>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</si>
  <si>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</si>
  <si>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</si>
  <si>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</si>
  <si>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</si>
  <si>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</si>
  <si>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</si>
  <si>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</si>
  <si>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</si>
  <si>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</si>
  <si>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</si>
  <si>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</si>
  <si>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</si>
  <si>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</si>
  <si>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</si>
  <si>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</si>
  <si>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</si>
  <si>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</si>
  <si>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</si>
  <si>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</si>
  <si>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</si>
  <si>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</si>
  <si>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</si>
  <si>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</si>
  <si>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</si>
  <si>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</si>
  <si>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</si>
  <si>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</si>
  <si>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</si>
  <si>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</si>
  <si>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</si>
  <si>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</si>
  <si>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</si>
  <si>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</si>
  <si>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</si>
  <si>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</si>
  <si>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</si>
  <si>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</si>
  <si>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</si>
  <si>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</si>
  <si>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</si>
  <si>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</si>
  <si>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</si>
  <si>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</si>
  <si>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</si>
  <si>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</si>
  <si>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</si>
  <si>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</si>
  <si>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</si>
  <si>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</si>
  <si>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</si>
  <si>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</si>
  <si>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</si>
  <si>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</si>
  <si>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</si>
  <si>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</si>
  <si>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</si>
  <si>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</si>
  <si>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</si>
  <si>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</si>
  <si>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</si>
  <si>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</si>
  <si>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</si>
  <si>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</si>
  <si>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</si>
  <si>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</si>
  <si>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</si>
  <si>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</si>
  <si>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</si>
  <si>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</si>
  <si>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</si>
  <si>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</si>
  <si>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</si>
  <si>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</si>
  <si>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</si>
  <si>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</si>
  <si>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</si>
  <si>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</si>
  <si>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</si>
  <si>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</si>
  <si>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</si>
  <si>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</si>
  <si>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</si>
  <si>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</si>
  <si>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</si>
  <si>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</si>
  <si>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</si>
  <si>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</si>
  <si>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</si>
  <si>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</si>
  <si>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</si>
  <si>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</si>
  <si>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</si>
  <si>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</si>
  <si>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</si>
  <si>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</si>
  <si>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</si>
  <si>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</si>
  <si>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</si>
  <si>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</si>
  <si>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</si>
  <si>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</si>
  <si>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</si>
  <si>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</si>
  <si>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</si>
  <si>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</si>
  <si>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</si>
  <si>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</si>
  <si>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</si>
  <si>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</si>
  <si>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</si>
  <si>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</si>
  <si>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</si>
  <si>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</si>
  <si>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</si>
  <si>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</si>
  <si>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</si>
  <si>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</si>
  <si>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</si>
  <si>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</si>
  <si>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</si>
  <si>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</si>
  <si>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</si>
  <si>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</si>
  <si>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</si>
  <si>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</si>
  <si>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</si>
  <si>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</si>
  <si>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</si>
  <si>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</si>
  <si>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</si>
  <si>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</si>
  <si>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</si>
  <si>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</si>
  <si>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</si>
  <si>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</si>
  <si>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</si>
  <si>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</si>
  <si>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</si>
  <si>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</si>
  <si>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</si>
  <si>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</si>
  <si>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</si>
  <si>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</si>
  <si>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</si>
  <si>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</si>
  <si>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</si>
  <si>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</si>
  <si>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</si>
  <si>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</si>
  <si>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</si>
  <si>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</si>
  <si>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</si>
  <si>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</si>
  <si>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</si>
  <si>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</si>
  <si>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</si>
  <si>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</si>
  <si>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</si>
  <si>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</si>
  <si>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</si>
  <si>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</si>
  <si>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</si>
  <si>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</si>
  <si>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</si>
  <si>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</si>
  <si>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</si>
  <si>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</si>
  <si>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</si>
  <si>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</si>
  <si>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</si>
  <si>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</si>
  <si>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</si>
  <si>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</si>
  <si>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</si>
  <si>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</si>
  <si>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</si>
  <si>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</si>
  <si>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</si>
  <si>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</si>
  <si>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</si>
  <si>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</si>
  <si>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</si>
  <si>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</si>
  <si>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</si>
  <si>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</si>
  <si>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</si>
  <si>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</si>
  <si>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</si>
  <si>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</si>
  <si>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</si>
  <si>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</si>
  <si>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</si>
  <si>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</si>
  <si>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</si>
  <si>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</si>
  <si>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</si>
  <si>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</si>
  <si>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</si>
  <si>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</si>
  <si>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</si>
  <si>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</si>
  <si>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</si>
  <si>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</si>
  <si>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</si>
  <si>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</si>
  <si>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</si>
  <si>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</si>
  <si>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</si>
  <si>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</si>
  <si>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</si>
  <si>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</si>
  <si>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</si>
  <si>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</si>
  <si>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</si>
  <si>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</si>
  <si>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</si>
  <si>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</si>
  <si>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</si>
  <si>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</si>
  <si>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</si>
  <si>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</si>
  <si>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</si>
  <si>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</si>
  <si>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</si>
  <si>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</si>
  <si>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</si>
  <si>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</si>
  <si>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</si>
  <si>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</si>
  <si>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</si>
  <si>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</si>
  <si>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</si>
  <si>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</si>
  <si>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</si>
  <si>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</si>
  <si>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</si>
  <si>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</si>
  <si>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</si>
  <si>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</si>
  <si>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</si>
  <si>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</si>
  <si>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</si>
  <si>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</si>
  <si>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</si>
  <si>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</si>
  <si>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</si>
  <si>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</si>
  <si>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</si>
  <si>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</si>
  <si>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</si>
  <si>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</si>
  <si>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</si>
  <si>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</si>
  <si>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</si>
  <si>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</si>
  <si>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</si>
  <si>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</si>
  <si>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</si>
  <si>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</si>
  <si>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</si>
  <si>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</si>
  <si>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</si>
  <si>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</si>
  <si>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</si>
  <si>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</si>
  <si>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</si>
  <si>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</si>
  <si>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</si>
  <si>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</si>
  <si>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</si>
  <si>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</si>
  <si>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</si>
  <si>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</si>
  <si>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</si>
  <si>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</si>
  <si>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</si>
  <si>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</si>
  <si>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</si>
  <si>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</si>
  <si>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</si>
  <si>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</si>
  <si>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</si>
  <si>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</si>
  <si>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</si>
  <si>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</si>
  <si>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</si>
  <si>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</si>
  <si>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</si>
  <si>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</si>
  <si>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</si>
  <si>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</si>
  <si>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</si>
  <si>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</si>
  <si>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</si>
  <si>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</si>
  <si>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</si>
  <si>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</si>
  <si>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</si>
  <si>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</si>
  <si>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</si>
  <si>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</si>
  <si>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</si>
  <si>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</si>
  <si>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</si>
  <si>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</si>
  <si>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</si>
  <si>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</si>
  <si>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</si>
  <si>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</si>
  <si>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</si>
  <si>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</si>
  <si>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</si>
  <si>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</si>
  <si>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</si>
  <si>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</si>
  <si>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</si>
  <si>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</si>
  <si>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</si>
  <si>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</si>
  <si>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</si>
  <si>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</si>
  <si>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</si>
  <si>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</si>
  <si>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</si>
  <si>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</si>
  <si>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</si>
  <si>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</si>
  <si>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</si>
  <si>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</si>
  <si>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</si>
  <si>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</si>
  <si>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</si>
  <si>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</si>
  <si>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</si>
  <si>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</si>
  <si>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</si>
  <si>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</si>
  <si>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</si>
  <si>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</si>
  <si>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</si>
  <si>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</si>
  <si>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</si>
  <si>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</si>
  <si>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</si>
  <si>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</si>
  <si>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</si>
  <si>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</si>
  <si>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</si>
  <si>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</si>
  <si>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</si>
  <si>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</si>
  <si>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</si>
  <si>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</si>
  <si>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</si>
  <si>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</si>
  <si>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</si>
  <si>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</si>
  <si>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</si>
  <si>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</si>
  <si>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</si>
  <si>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</si>
  <si>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</si>
  <si>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</si>
  <si>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</si>
  <si>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</si>
  <si>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</si>
  <si>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</si>
  <si>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</si>
  <si>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</si>
  <si>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</si>
  <si>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</si>
  <si>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</si>
  <si>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</si>
  <si>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</si>
  <si>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</si>
  <si>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</si>
  <si>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</si>
  <si>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</si>
  <si>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</si>
  <si>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</si>
  <si>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</si>
  <si>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</si>
  <si>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</si>
  <si>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</si>
  <si>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</si>
  <si>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</si>
  <si>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</si>
  <si>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</si>
  <si>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</si>
  <si>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</si>
  <si>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</si>
  <si>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</si>
  <si>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</si>
  <si>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</si>
  <si>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</si>
  <si>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</si>
  <si>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</si>
  <si>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</si>
  <si>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</si>
  <si>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</si>
  <si>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</si>
  <si>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</si>
  <si>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</si>
  <si>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</si>
  <si>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</si>
  <si>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</si>
  <si>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</si>
  <si>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</si>
  <si>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</si>
  <si>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</si>
  <si>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</si>
  <si>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</si>
  <si>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</si>
  <si>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</si>
  <si>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</si>
  <si>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</si>
  <si>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</si>
  <si>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</si>
  <si>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</si>
  <si>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</si>
  <si>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</si>
  <si>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</si>
  <si>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</si>
  <si>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</si>
  <si>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</si>
  <si>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</si>
  <si>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</si>
  <si>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</si>
  <si>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</si>
  <si>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</si>
  <si>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</si>
  <si>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</si>
  <si>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</si>
  <si>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</si>
  <si>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</si>
  <si>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</si>
  <si>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</si>
  <si>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</si>
  <si>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</si>
  <si>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</si>
  <si>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</si>
  <si>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</si>
  <si>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</si>
  <si>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</si>
  <si>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</si>
  <si>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</si>
  <si>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</si>
  <si>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</si>
  <si>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</si>
  <si>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</si>
  <si>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</si>
  <si>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</si>
  <si>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</si>
  <si>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</si>
  <si>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</si>
  <si>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</si>
  <si>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</si>
  <si>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</si>
  <si>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</si>
  <si>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</si>
  <si>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</si>
  <si>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</si>
  <si>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</si>
  <si>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</si>
  <si>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</si>
  <si>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</si>
  <si>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</si>
  <si>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</si>
  <si>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</si>
  <si>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</si>
  <si>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</si>
  <si>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</si>
  <si>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</si>
  <si>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</si>
  <si>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</si>
  <si>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</si>
  <si>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</si>
  <si>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</si>
  <si>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</si>
  <si>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</si>
  <si>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</si>
  <si>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</si>
  <si>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</si>
  <si>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</si>
  <si>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</si>
  <si>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</si>
  <si>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</si>
  <si>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</si>
  <si>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</si>
  <si>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</si>
  <si>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</si>
  <si>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</si>
  <si>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</si>
  <si>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</si>
  <si>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</si>
  <si>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</si>
  <si>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</si>
  <si>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</si>
  <si>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</si>
  <si>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</si>
  <si>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</si>
  <si>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</si>
  <si>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</si>
  <si>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</si>
  <si>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</si>
  <si>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</si>
  <si>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</si>
  <si>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</si>
  <si>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</si>
  <si>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</si>
  <si>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</si>
  <si>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</si>
  <si>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</si>
  <si>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</si>
  <si>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</si>
  <si>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</si>
  <si>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</si>
  <si>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</si>
  <si>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</si>
  <si>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</si>
  <si>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</si>
  <si>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</si>
  <si>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</si>
  <si>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</si>
  <si>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</si>
  <si>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</si>
  <si>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</si>
  <si>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</si>
  <si>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</si>
  <si>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</si>
  <si>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</si>
  <si>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</si>
  <si>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</si>
  <si>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</si>
  <si>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</si>
  <si>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</si>
  <si>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</si>
  <si>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</si>
  <si>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</si>
  <si>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</si>
  <si>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</si>
  <si>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</si>
  <si>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</si>
  <si>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</si>
  <si>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</si>
  <si>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</si>
  <si>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</si>
  <si>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</si>
  <si>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</si>
  <si>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</si>
  <si>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</si>
  <si>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</si>
  <si>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</si>
  <si>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</si>
  <si>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</si>
  <si>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</si>
  <si>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</si>
  <si>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</si>
  <si>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</si>
  <si>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</si>
  <si>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</si>
  <si>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</si>
  <si>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</si>
  <si>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</si>
  <si>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</si>
  <si>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</si>
  <si>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</si>
  <si>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</si>
  <si>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</si>
  <si>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</si>
  <si>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</si>
  <si>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</si>
  <si>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</si>
  <si>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</si>
  <si>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</si>
  <si>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</si>
  <si>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</si>
  <si>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</si>
  <si>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</si>
  <si>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</si>
  <si>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</si>
  <si>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</si>
  <si>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</si>
  <si>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</si>
  <si>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</si>
  <si>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</si>
  <si>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</si>
  <si>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</si>
  <si>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</si>
  <si>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</si>
  <si>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</si>
  <si>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</si>
  <si>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</si>
  <si>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</si>
  <si>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</si>
  <si>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</si>
  <si>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</si>
  <si>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</si>
  <si>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</si>
  <si>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</si>
  <si>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</si>
  <si>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</si>
  <si>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</si>
  <si>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</si>
  <si>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</si>
  <si>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</si>
  <si>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</si>
  <si>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</si>
  <si>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</si>
  <si>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</si>
  <si>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</si>
  <si>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</si>
  <si>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</si>
  <si>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</si>
  <si>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</si>
  <si>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</si>
  <si>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</si>
  <si>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</si>
  <si>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</si>
  <si>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</si>
  <si>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</si>
  <si>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</si>
  <si>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</si>
  <si>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</si>
  <si>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</si>
  <si>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</si>
  <si>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</si>
  <si>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</si>
  <si>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</si>
  <si>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</si>
  <si>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</si>
  <si>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</si>
  <si>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</si>
  <si>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</si>
  <si>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</si>
  <si>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</si>
  <si>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</si>
  <si>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</si>
  <si>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</si>
  <si>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</si>
  <si>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</si>
  <si>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</si>
  <si>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</si>
  <si>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</si>
  <si>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</si>
  <si>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</si>
  <si>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</si>
  <si>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</si>
  <si>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</si>
  <si>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</si>
  <si>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</si>
  <si>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</si>
  <si>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</si>
  <si>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</si>
  <si>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</si>
  <si>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</si>
  <si>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</si>
  <si>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</si>
  <si>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</si>
  <si>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</si>
  <si>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</si>
  <si>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</si>
  <si>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</si>
  <si>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</si>
  <si>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</si>
  <si>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</si>
  <si>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</si>
  <si>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</si>
  <si>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</si>
  <si>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</si>
  <si>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</si>
  <si>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</si>
  <si>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</si>
  <si>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</si>
  <si>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</si>
  <si>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</si>
  <si>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</si>
  <si>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</si>
  <si>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</si>
  <si>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</si>
  <si>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</si>
  <si>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</si>
  <si>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</si>
  <si>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</si>
  <si>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</si>
  <si>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</si>
  <si>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</si>
  <si>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</si>
  <si>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</si>
  <si>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</si>
  <si>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</si>
  <si>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</si>
  <si>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</si>
  <si>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</si>
  <si>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</si>
  <si>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</si>
  <si>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</si>
  <si>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</si>
  <si>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</si>
  <si>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</si>
  <si>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</si>
  <si>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</si>
  <si>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</si>
  <si>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</si>
  <si>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</si>
  <si>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</si>
  <si>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</si>
  <si>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</si>
  <si>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</si>
  <si>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</si>
  <si>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</si>
  <si>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</si>
  <si>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</si>
  <si>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</si>
  <si>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</si>
  <si>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</si>
  <si>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</si>
  <si>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</si>
  <si>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</si>
  <si>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</si>
  <si>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</si>
  <si>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</si>
  <si>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</si>
  <si>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</si>
  <si>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</si>
  <si>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</si>
  <si>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</si>
  <si>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</si>
  <si>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</si>
  <si>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</si>
  <si>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</si>
  <si>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</si>
  <si>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</si>
  <si>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</si>
  <si>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</si>
  <si>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</si>
  <si>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</si>
  <si>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</si>
  <si>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</si>
  <si>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</si>
  <si>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</si>
  <si>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</si>
  <si>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</si>
  <si>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</si>
  <si>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</si>
  <si>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</si>
  <si>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</si>
  <si>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</si>
  <si>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</si>
  <si>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</si>
  <si>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</si>
  <si>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</si>
  <si>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</si>
  <si>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</si>
  <si>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</si>
  <si>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</si>
  <si>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</si>
  <si>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</si>
  <si>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</si>
  <si>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</si>
  <si>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</si>
  <si>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</si>
  <si>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</si>
  <si>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</si>
  <si>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</si>
  <si>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</si>
  <si>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</si>
  <si>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</si>
  <si>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</si>
  <si>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</si>
  <si>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</si>
  <si>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</si>
  <si>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</si>
  <si>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</si>
  <si>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</si>
  <si>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</si>
  <si>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</si>
  <si>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</si>
  <si>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</si>
  <si>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</si>
  <si>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</si>
  <si>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</si>
  <si>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</si>
  <si>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</si>
  <si>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</si>
  <si>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</si>
  <si>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</si>
  <si>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</si>
  <si>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</si>
  <si>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</si>
  <si>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</si>
  <si>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</si>
  <si>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</si>
  <si>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</si>
  <si>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</si>
  <si>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</si>
  <si>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</si>
  <si>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</si>
  <si>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</si>
  <si>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</si>
  <si>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</si>
  <si>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</si>
  <si>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</si>
  <si>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</si>
  <si>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</si>
  <si>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</si>
  <si>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</si>
  <si>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</si>
  <si>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</si>
  <si>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</si>
  <si>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</si>
  <si>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</si>
  <si>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</si>
  <si>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</si>
  <si>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</si>
  <si>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</si>
  <si>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</si>
  <si>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</si>
  <si>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</si>
  <si>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</si>
  <si>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</si>
  <si>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</si>
  <si>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</si>
  <si>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</si>
  <si>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</si>
  <si>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</si>
  <si>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</si>
  <si>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</si>
  <si>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</si>
  <si>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</si>
  <si>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</si>
  <si>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</si>
  <si>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</si>
  <si>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</si>
  <si>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</si>
  <si>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</si>
  <si>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</si>
  <si>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</si>
  <si>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</si>
  <si>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</si>
  <si>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</si>
  <si>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</si>
  <si>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</si>
  <si>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</si>
  <si>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</si>
  <si>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</si>
  <si>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</si>
  <si>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</si>
  <si>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</si>
  <si>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</si>
  <si>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</si>
  <si>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</si>
  <si>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</si>
  <si>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</si>
  <si>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</si>
  <si>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</si>
  <si>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</si>
  <si>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</si>
  <si>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</si>
  <si>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</si>
  <si>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</si>
  <si>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</si>
  <si>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</si>
  <si>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</si>
  <si>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</si>
  <si>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</si>
  <si>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</si>
  <si>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</si>
  <si>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</si>
  <si>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</si>
  <si>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</si>
  <si>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</si>
  <si>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</si>
  <si>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</si>
  <si>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</si>
  <si>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</si>
  <si>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</si>
  <si>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</si>
  <si>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</si>
  <si>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</si>
  <si>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</si>
  <si>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</si>
  <si>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</si>
  <si>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</si>
  <si>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</si>
  <si>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</si>
  <si>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</si>
  <si>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</si>
  <si>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</si>
  <si>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</si>
  <si>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</si>
  <si>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</si>
  <si>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</si>
  <si>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</si>
  <si>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</si>
  <si>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</si>
  <si>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</si>
  <si>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</si>
  <si>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</si>
  <si>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</si>
  <si>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</si>
  <si>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</si>
  <si>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</si>
  <si>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</si>
  <si>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</si>
  <si>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</si>
  <si>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</si>
  <si>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</si>
  <si>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</si>
  <si>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</si>
  <si>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</si>
  <si>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</si>
  <si>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</si>
  <si>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</si>
  <si>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</si>
  <si>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</si>
  <si>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</si>
  <si>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</si>
  <si>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</si>
  <si>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</si>
  <si>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</si>
  <si>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</si>
  <si>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</si>
  <si>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</si>
  <si>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</si>
  <si>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</si>
  <si>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</si>
  <si>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</si>
  <si>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</si>
  <si>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</si>
  <si>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</si>
  <si>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</si>
  <si>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</si>
  <si>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</si>
  <si>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</si>
  <si>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</si>
  <si>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</si>
  <si>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</si>
  <si>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</si>
  <si>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</si>
  <si>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</si>
  <si>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</si>
  <si>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</si>
  <si>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</si>
  <si>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</si>
  <si>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</si>
  <si>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</si>
  <si>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</si>
  <si>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</si>
  <si>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</si>
  <si>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</si>
  <si>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</si>
  <si>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</si>
  <si>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</si>
  <si>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</si>
  <si>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</si>
  <si>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</si>
  <si>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</si>
  <si>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</si>
  <si>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</si>
  <si>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</si>
  <si>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</si>
  <si>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</si>
  <si>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</si>
  <si>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</si>
  <si>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</si>
  <si>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</si>
  <si>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</si>
  <si>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</si>
  <si>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</si>
  <si>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</si>
  <si>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</si>
  <si>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</si>
  <si>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</si>
  <si>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</si>
  <si>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</si>
  <si>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</si>
  <si>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</si>
  <si>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</si>
  <si>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</si>
  <si>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</si>
  <si>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</si>
  <si>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</si>
  <si>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</si>
  <si>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</si>
  <si>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</si>
  <si>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</si>
  <si>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</si>
  <si>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</si>
  <si>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</si>
  <si>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</si>
  <si>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</si>
  <si>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</si>
  <si>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</si>
  <si>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</si>
  <si>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</si>
  <si>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</si>
  <si>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</si>
  <si>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</si>
  <si>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</si>
  <si>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</si>
  <si>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</si>
  <si>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</si>
  <si>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</si>
  <si>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</si>
  <si>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</si>
  <si>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</si>
  <si>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</si>
  <si>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</si>
  <si>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</si>
  <si>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</si>
  <si>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</si>
  <si>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</si>
  <si>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</si>
  <si>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</si>
  <si>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</si>
  <si>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</si>
  <si>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</si>
  <si>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</si>
  <si>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</si>
  <si>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</si>
  <si>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</si>
  <si>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</si>
  <si>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</si>
  <si>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</si>
  <si>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</si>
  <si>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</si>
  <si>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</si>
  <si>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</si>
  <si>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</si>
  <si>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</si>
  <si>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</si>
  <si>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</si>
  <si>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</si>
  <si>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</si>
  <si>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</si>
  <si>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</si>
  <si>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</si>
  <si>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</si>
  <si>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</si>
  <si>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</si>
  <si>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</si>
  <si>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</si>
  <si>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</si>
  <si>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</si>
  <si>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</si>
  <si>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</si>
  <si>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</si>
  <si>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</si>
  <si>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</si>
  <si>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</si>
  <si>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</si>
  <si>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</si>
  <si>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</si>
  <si>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</si>
  <si>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</si>
  <si>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</si>
  <si>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</si>
  <si>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</si>
  <si>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</si>
  <si>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</si>
  <si>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</si>
  <si>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</si>
  <si>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</si>
  <si>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</si>
  <si>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</si>
  <si>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</si>
  <si>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</si>
  <si>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</si>
  <si>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</si>
  <si>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</si>
  <si>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</si>
  <si>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</si>
  <si>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</si>
  <si>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</si>
  <si>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</si>
  <si>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</si>
  <si>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</si>
  <si>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</si>
  <si>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</si>
  <si>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</si>
  <si>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</si>
  <si>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</si>
  <si>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</si>
  <si>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</si>
  <si>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</si>
  <si>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</si>
  <si>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</si>
  <si>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</si>
  <si>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</si>
  <si>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</si>
  <si>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</si>
  <si>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</si>
  <si>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</si>
  <si>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</si>
  <si>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</si>
  <si>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</si>
  <si>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</si>
  <si>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</si>
  <si>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</si>
  <si>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</si>
  <si>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</si>
  <si>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</si>
  <si>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</si>
  <si>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</si>
  <si>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</si>
  <si>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</si>
  <si>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</si>
  <si>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</si>
  <si>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</si>
  <si>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</si>
  <si>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</si>
  <si>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</si>
  <si>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</si>
  <si>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</si>
  <si>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</si>
  <si>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</si>
  <si>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</si>
  <si>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</si>
  <si>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</si>
  <si>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</si>
  <si>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</si>
  <si>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</si>
  <si>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</si>
  <si>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</si>
  <si>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</si>
  <si>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</si>
  <si>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</si>
  <si>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</si>
  <si>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</si>
  <si>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</si>
  <si>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</si>
  <si>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</si>
  <si>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</si>
  <si>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</si>
  <si>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</si>
  <si>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</si>
  <si>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</si>
  <si>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</si>
  <si>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</si>
  <si>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</si>
  <si>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</si>
  <si>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</si>
  <si>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</si>
  <si>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</si>
  <si>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</si>
  <si>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</si>
  <si>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</si>
  <si>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</si>
  <si>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</si>
  <si>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</si>
  <si>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</si>
  <si>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</si>
  <si>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</si>
  <si>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</si>
  <si>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</si>
  <si>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</si>
  <si>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</si>
  <si>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</si>
  <si>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</si>
  <si>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</si>
  <si>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</si>
  <si>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</si>
  <si>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</si>
  <si>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</si>
  <si>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</si>
  <si>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</si>
  <si>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</si>
  <si>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</si>
  <si>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</si>
  <si>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</si>
  <si>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</si>
  <si>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</si>
  <si>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</si>
  <si>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</si>
  <si>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</si>
  <si>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</si>
  <si>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</si>
  <si>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</si>
  <si>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</si>
  <si>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</si>
  <si>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</si>
  <si>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</si>
  <si>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</si>
  <si>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</si>
  <si>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</si>
  <si>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</si>
  <si>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</si>
  <si>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</si>
  <si>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</si>
  <si>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</si>
  <si>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</si>
  <si>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</si>
  <si>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</si>
  <si>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</si>
  <si>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</si>
  <si>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</si>
  <si>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</si>
  <si>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</si>
  <si>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</si>
  <si>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</si>
  <si>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</si>
  <si>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</si>
  <si>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</si>
  <si>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</si>
  <si>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</si>
  <si>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</si>
  <si>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</si>
  <si>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</si>
  <si>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</si>
  <si>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</si>
  <si>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</si>
  <si>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</si>
  <si>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</si>
  <si>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</si>
  <si>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</si>
  <si>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</si>
  <si>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</si>
  <si>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</si>
  <si>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</si>
  <si>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</si>
  <si>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</si>
  <si>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</si>
  <si>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</si>
  <si>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</si>
  <si>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</si>
  <si>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</si>
  <si>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</si>
  <si>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</si>
  <si>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</si>
  <si>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</si>
  <si>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</si>
  <si>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</si>
  <si>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</si>
  <si>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</si>
  <si>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</si>
  <si>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</si>
  <si>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</si>
  <si>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</si>
  <si>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</si>
  <si>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</si>
  <si>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</si>
  <si>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</si>
  <si>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</si>
  <si>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</si>
  <si>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</si>
  <si>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</si>
  <si>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</si>
  <si>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</si>
  <si>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</si>
  <si>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</si>
  <si>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</si>
  <si>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</si>
  <si>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</si>
  <si>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</si>
  <si>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</si>
  <si>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</si>
  <si>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</si>
  <si>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</si>
  <si>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</si>
  <si>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</si>
  <si>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</si>
  <si>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</si>
  <si>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</si>
  <si>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</si>
  <si>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</si>
  <si>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</si>
  <si>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</si>
  <si>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</si>
  <si>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</si>
  <si>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</si>
  <si>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</si>
  <si>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</si>
  <si>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</si>
  <si>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</si>
  <si>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</si>
  <si>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</si>
  <si>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</si>
  <si>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</si>
  <si>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</si>
  <si>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</si>
  <si>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</si>
  <si>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</si>
  <si>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</si>
  <si>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</si>
  <si>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</si>
  <si>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</si>
  <si>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</si>
  <si>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</si>
  <si>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</si>
  <si>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</si>
  <si>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</si>
  <si>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</si>
  <si>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</si>
  <si>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</si>
  <si>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</si>
  <si>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</si>
  <si>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</si>
  <si>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</si>
  <si>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</si>
  <si>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</si>
  <si>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</si>
  <si>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</si>
  <si>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</si>
  <si>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</si>
  <si>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</si>
  <si>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</si>
  <si>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</si>
  <si>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</si>
  <si>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</si>
  <si>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</si>
  <si>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</si>
  <si>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</si>
  <si>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</si>
  <si>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</si>
  <si>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</si>
  <si>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</si>
  <si>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</si>
  <si>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</si>
  <si>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</si>
  <si>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</si>
  <si>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</si>
  <si>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</si>
  <si>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</si>
  <si>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</si>
  <si>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</si>
  <si>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</si>
  <si>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</si>
  <si>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</si>
  <si>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</si>
  <si>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</si>
  <si>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</si>
  <si>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</si>
  <si>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</si>
  <si>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</si>
  <si>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</si>
  <si>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</si>
  <si>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</si>
  <si>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</si>
  <si>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</si>
  <si>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</si>
  <si>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</si>
  <si>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</si>
  <si>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</si>
  <si>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</si>
  <si>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</si>
  <si>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</si>
  <si>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</si>
  <si>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</si>
  <si>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</si>
  <si>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</si>
  <si>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</si>
  <si>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</si>
  <si>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</si>
  <si>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</si>
  <si>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</si>
  <si>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</si>
  <si>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</si>
  <si>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</si>
  <si>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</si>
  <si>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</si>
  <si>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</si>
  <si>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</si>
  <si>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</si>
  <si>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</si>
  <si>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</si>
  <si>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</si>
  <si>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</si>
  <si>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</si>
  <si>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</si>
  <si>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</si>
  <si>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</si>
  <si>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</si>
  <si>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</si>
  <si>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</si>
  <si>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</si>
  <si>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</si>
  <si>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</si>
  <si>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</si>
  <si>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</si>
  <si>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</si>
  <si>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</si>
  <si>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</si>
  <si>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</si>
  <si>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</si>
  <si>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</si>
  <si>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</si>
  <si>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</si>
  <si>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</si>
  <si>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</si>
  <si>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</si>
  <si>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</si>
  <si>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</si>
  <si>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</si>
  <si>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</si>
  <si>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</si>
  <si>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</si>
  <si>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</si>
  <si>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</si>
  <si>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</si>
  <si>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</si>
  <si>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</si>
  <si>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</si>
  <si>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</si>
  <si>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</si>
  <si>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</si>
  <si>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</si>
  <si>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</si>
  <si>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</si>
  <si>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</si>
  <si>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</si>
  <si>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</si>
  <si>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</si>
  <si>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</si>
  <si>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</si>
  <si>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</si>
  <si>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</si>
  <si>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</si>
  <si>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</si>
  <si>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</si>
  <si>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</si>
  <si>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</si>
  <si>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</si>
  <si>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</si>
  <si>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</si>
  <si>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</si>
  <si>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</si>
  <si>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</si>
  <si>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</si>
  <si>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</si>
  <si>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</si>
  <si>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</si>
  <si>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</si>
  <si>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</si>
  <si>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</si>
  <si>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</si>
  <si>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</si>
  <si>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</si>
  <si>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</si>
  <si>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</si>
  <si>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</si>
  <si>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</si>
  <si>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</si>
  <si>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</si>
  <si>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</si>
  <si>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</si>
  <si>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</si>
  <si>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</si>
  <si>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</si>
  <si>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</si>
  <si>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</si>
  <si>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</si>
  <si>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</si>
  <si>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</si>
  <si>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</si>
  <si>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</si>
  <si>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</si>
  <si>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</si>
  <si>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</si>
  <si>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</si>
  <si>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</si>
  <si>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</si>
  <si>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</si>
  <si>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</si>
  <si>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</si>
  <si>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</si>
  <si>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</si>
  <si>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</si>
  <si>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</si>
  <si>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</si>
  <si>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</si>
  <si>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</si>
  <si>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</si>
  <si>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</si>
  <si>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</si>
  <si>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</si>
  <si>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</si>
  <si>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</si>
  <si>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</si>
  <si>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</si>
  <si>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</si>
  <si>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</si>
  <si>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</si>
  <si>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</si>
  <si>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</si>
  <si>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</si>
  <si>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</si>
  <si>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</si>
  <si>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</si>
  <si>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</si>
  <si>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</si>
  <si>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</si>
  <si>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</si>
  <si>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</si>
  <si>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</si>
  <si>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</si>
  <si>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</si>
  <si>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</si>
  <si>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</si>
  <si>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</si>
  <si>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</si>
  <si>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</si>
  <si>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</si>
  <si>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</si>
  <si>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</si>
  <si>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</si>
  <si>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</si>
  <si>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</si>
  <si>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</si>
  <si>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</si>
  <si>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</si>
  <si>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</si>
  <si>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</si>
  <si>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</si>
  <si>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</si>
  <si>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</si>
  <si>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</si>
  <si>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</si>
  <si>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</si>
  <si>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</si>
  <si>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</si>
  <si>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</si>
  <si>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</si>
  <si>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</si>
  <si>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</si>
  <si>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</si>
  <si>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</si>
  <si>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</si>
  <si>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</si>
  <si>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</si>
  <si>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</si>
  <si>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</si>
  <si>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</si>
  <si>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</si>
  <si>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</si>
  <si>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</si>
  <si>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</si>
  <si>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</si>
  <si>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</si>
  <si>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</si>
  <si>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</si>
  <si>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</si>
  <si>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</si>
  <si>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</si>
  <si>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</si>
  <si>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</si>
  <si>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</si>
  <si>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</si>
  <si>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</si>
  <si>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</si>
  <si>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</si>
  <si>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</si>
  <si>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</si>
  <si>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</si>
  <si>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</si>
  <si>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</si>
  <si>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</si>
  <si>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</si>
  <si>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</si>
  <si>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</si>
  <si>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</si>
  <si>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</si>
  <si>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</si>
  <si>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</si>
  <si>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</si>
  <si>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</si>
  <si>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</si>
  <si>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</si>
  <si>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</si>
  <si>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</si>
  <si>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</si>
  <si>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</si>
  <si>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</si>
  <si>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</si>
  <si>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</si>
  <si>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</si>
  <si>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</si>
  <si>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</si>
  <si>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</si>
  <si>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</si>
  <si>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</si>
  <si>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</si>
  <si>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</si>
  <si>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</si>
  <si>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</si>
  <si>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</si>
  <si>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</si>
  <si>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</si>
  <si>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</si>
  <si>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</si>
  <si>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</si>
  <si>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</si>
  <si>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</si>
  <si>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</si>
  <si>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</si>
  <si>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</si>
  <si>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</si>
  <si>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</si>
  <si>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</si>
  <si>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</si>
  <si>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</si>
  <si>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</si>
  <si>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</si>
  <si>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</si>
  <si>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</si>
  <si>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</si>
  <si>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</si>
  <si>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</si>
  <si>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</si>
  <si>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</si>
  <si>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</si>
  <si>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</si>
  <si>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</si>
  <si>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</si>
  <si>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</si>
  <si>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</si>
  <si>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</si>
  <si>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</si>
  <si>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</si>
  <si>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</si>
  <si>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</si>
  <si>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</si>
  <si>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</si>
  <si>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</si>
  <si>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</si>
  <si>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</si>
  <si>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</si>
  <si>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</si>
  <si>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</si>
  <si>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</si>
  <si>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</si>
  <si>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</si>
  <si>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</si>
  <si>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</si>
  <si>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</si>
  <si>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</si>
  <si>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</si>
  <si>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</si>
  <si>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</si>
  <si>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</si>
  <si>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</si>
  <si>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</si>
  <si>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</si>
  <si>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</si>
  <si>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</si>
  <si>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</si>
  <si>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</si>
  <si>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</si>
  <si>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</si>
  <si>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</si>
  <si>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</si>
  <si>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</si>
  <si>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</si>
  <si>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</si>
  <si>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</si>
  <si>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</si>
  <si>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</si>
  <si>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</si>
  <si>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</si>
  <si>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</si>
  <si>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</si>
  <si>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</si>
  <si>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</si>
  <si>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</si>
  <si>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</si>
  <si>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</si>
  <si>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</si>
  <si>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</si>
  <si>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</si>
  <si>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</si>
  <si>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</si>
  <si>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</si>
  <si>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</si>
  <si>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</si>
  <si>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</si>
  <si>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</si>
  <si>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</si>
  <si>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</si>
  <si>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</si>
  <si>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</si>
  <si>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</si>
  <si>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</si>
  <si>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</si>
  <si>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</si>
  <si>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</si>
  <si>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</si>
  <si>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</si>
  <si>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</si>
  <si>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</si>
  <si>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</si>
  <si>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</si>
  <si>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</si>
  <si>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</si>
  <si>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</si>
  <si>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</si>
  <si>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</si>
  <si>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</si>
  <si>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</si>
  <si>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</si>
  <si>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</si>
  <si>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</si>
  <si>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</si>
  <si>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</si>
  <si>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</si>
  <si>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</si>
  <si>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</si>
  <si>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</si>
  <si>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</si>
  <si>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</si>
  <si>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</si>
  <si>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</si>
  <si>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</si>
  <si>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</si>
  <si>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</si>
  <si>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</si>
  <si>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</si>
  <si>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</si>
  <si>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</si>
  <si>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</si>
  <si>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</si>
  <si>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</si>
  <si>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</si>
  <si>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</si>
  <si>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</si>
  <si>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</si>
  <si>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</si>
  <si>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</si>
  <si>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</si>
  <si>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</si>
  <si>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</si>
  <si>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</si>
  <si>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</si>
  <si>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</si>
  <si>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</si>
  <si>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</si>
  <si>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</si>
  <si>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</si>
  <si>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</si>
  <si>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</si>
  <si>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</si>
  <si>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</si>
  <si>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</si>
  <si>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</si>
  <si>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</si>
  <si>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</si>
  <si>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</si>
  <si>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</si>
  <si>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</si>
  <si>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</si>
  <si>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</si>
  <si>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</si>
  <si>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</si>
  <si>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</si>
  <si>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</si>
  <si>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</si>
  <si>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</si>
  <si>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</si>
  <si>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</si>
  <si>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</si>
  <si>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</si>
  <si>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</si>
  <si>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</si>
  <si>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</si>
  <si>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</si>
  <si>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</si>
  <si>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</si>
  <si>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</si>
  <si>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</si>
  <si>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</si>
  <si>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</si>
  <si>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</si>
  <si>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</si>
  <si>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</si>
  <si>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</si>
  <si>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</si>
  <si>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</si>
  <si>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</si>
  <si>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</si>
  <si>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</si>
  <si>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</si>
  <si>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</si>
  <si>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</si>
  <si>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</si>
  <si>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</si>
  <si>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</si>
  <si>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</si>
  <si>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</si>
  <si>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</si>
  <si>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</si>
  <si>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</si>
  <si>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</si>
  <si>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</si>
  <si>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</si>
  <si>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</si>
  <si>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</si>
  <si>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</si>
  <si>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</si>
  <si>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</si>
  <si>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</si>
  <si>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</si>
  <si>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</si>
  <si>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</si>
  <si>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</si>
  <si>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</si>
  <si>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</si>
  <si>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</si>
  <si>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</si>
  <si>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</si>
  <si>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</si>
  <si>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</si>
  <si>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</si>
  <si>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</si>
  <si>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</si>
  <si>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</si>
  <si>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</si>
  <si>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</si>
  <si>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</si>
  <si>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</si>
  <si>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</si>
  <si>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</si>
  <si>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</si>
  <si>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</si>
  <si>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</si>
  <si>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</si>
  <si>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</si>
  <si>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</si>
  <si>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</si>
  <si>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</si>
  <si>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</si>
  <si>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</si>
  <si>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</si>
  <si>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</si>
  <si>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</si>
  <si>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</si>
  <si>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</si>
  <si>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</si>
  <si>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</si>
  <si>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</si>
  <si>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</si>
  <si>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</si>
  <si>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</si>
  <si>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</si>
  <si>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</si>
  <si>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</si>
  <si>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</si>
  <si>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</si>
  <si>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</si>
  <si>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</si>
  <si>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</si>
  <si>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</si>
  <si>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</si>
  <si>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</si>
  <si>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</si>
  <si>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</si>
  <si>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</si>
  <si>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</si>
  <si>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</si>
  <si>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</si>
  <si>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</si>
  <si>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</si>
  <si>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</si>
  <si>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</si>
  <si>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</si>
  <si>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</si>
  <si>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</si>
  <si>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</si>
  <si>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</si>
  <si>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</si>
  <si>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</si>
  <si>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</si>
  <si>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</si>
  <si>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</si>
  <si>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</si>
  <si>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</si>
  <si>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</si>
  <si>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</si>
  <si>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</si>
  <si>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</si>
  <si>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</si>
  <si>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</si>
  <si>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</si>
  <si>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</si>
  <si>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</si>
  <si>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</si>
  <si>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</si>
  <si>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</si>
  <si>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</si>
  <si>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</si>
  <si>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</si>
  <si>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</si>
  <si>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</si>
  <si>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</si>
  <si>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</si>
  <si>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</si>
  <si>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</si>
  <si>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</si>
  <si>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</si>
  <si>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</si>
  <si>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</si>
  <si>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</si>
  <si>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</si>
  <si>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</si>
  <si>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</si>
  <si>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</si>
  <si>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</si>
  <si>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</si>
  <si>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</si>
  <si>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</si>
  <si>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</si>
  <si>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</si>
  <si>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</si>
  <si>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</si>
  <si>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</si>
  <si>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</si>
  <si>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</si>
  <si>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</si>
  <si>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</si>
  <si>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</si>
  <si>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</si>
  <si>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</si>
  <si>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</si>
  <si>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</si>
  <si>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</si>
  <si>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</si>
  <si>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</si>
  <si>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</si>
  <si>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</si>
  <si>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</si>
  <si>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</si>
  <si>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</si>
  <si>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</si>
  <si>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</si>
  <si>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</si>
  <si>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</si>
  <si>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</si>
  <si>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</si>
  <si>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</si>
  <si>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</si>
  <si>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</si>
  <si>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</si>
  <si>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</si>
  <si>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</si>
  <si>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</si>
  <si>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</si>
  <si>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</si>
  <si>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</si>
  <si>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</si>
  <si>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</si>
  <si>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</si>
  <si>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</si>
  <si>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</si>
  <si>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</si>
  <si>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</si>
  <si>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</si>
  <si>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</si>
  <si>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</si>
  <si>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</si>
  <si>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</si>
  <si>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</si>
  <si>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</si>
  <si>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</si>
  <si>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</si>
  <si>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</si>
  <si>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</si>
  <si>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</si>
  <si>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</si>
  <si>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</si>
  <si>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</si>
  <si>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</si>
  <si>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</si>
  <si>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</si>
  <si>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</si>
  <si>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</si>
  <si>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</si>
  <si>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</si>
  <si>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</si>
  <si>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</si>
  <si>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</si>
  <si>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</si>
  <si>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</si>
  <si>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</si>
  <si>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</si>
  <si>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</si>
  <si>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</si>
  <si>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</si>
  <si>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</si>
  <si>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</si>
  <si>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</si>
  <si>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</si>
  <si>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</si>
  <si>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</si>
  <si>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</si>
  <si>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</si>
  <si>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</si>
  <si>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</si>
  <si>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</si>
  <si>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</si>
  <si>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</si>
  <si>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</si>
  <si>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</si>
  <si>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</si>
  <si>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</si>
  <si>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</si>
  <si>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</si>
  <si>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</si>
  <si>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</si>
  <si>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</si>
  <si>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</si>
  <si>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</si>
  <si>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</si>
  <si>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</si>
  <si>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</si>
  <si>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</si>
  <si>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</si>
  <si>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</si>
  <si>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</si>
  <si>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</si>
  <si>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</si>
  <si>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</si>
  <si>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</si>
  <si>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</si>
  <si>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</si>
  <si>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</si>
  <si>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</si>
  <si>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</si>
  <si>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</si>
  <si>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</si>
  <si>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</si>
  <si>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</si>
  <si>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</si>
  <si>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</si>
  <si>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</si>
  <si>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</si>
  <si>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</si>
  <si>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</si>
  <si>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</si>
  <si>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</si>
  <si>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</si>
  <si>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</si>
  <si>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</si>
  <si>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</si>
  <si>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</si>
  <si>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</si>
  <si>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</si>
  <si>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</si>
  <si>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</si>
  <si>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</si>
  <si>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</si>
  <si>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</si>
  <si>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</si>
  <si>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</si>
  <si>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</si>
  <si>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</si>
  <si>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</si>
  <si>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</si>
  <si>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</si>
  <si>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</si>
  <si>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</si>
  <si>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</si>
  <si>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</si>
  <si>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</si>
  <si>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</si>
  <si>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</si>
  <si>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</si>
  <si>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</si>
  <si>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</si>
  <si>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</si>
  <si>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</si>
  <si>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</si>
  <si>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</si>
  <si>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</si>
  <si>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</si>
  <si>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</si>
  <si>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</si>
  <si>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</si>
  <si>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</si>
  <si>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</si>
  <si>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</si>
  <si>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</si>
  <si>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</si>
  <si>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</si>
  <si>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</si>
  <si>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</si>
  <si>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</si>
  <si>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</si>
  <si>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</si>
  <si>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</si>
  <si>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</si>
  <si>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</si>
  <si>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</si>
  <si>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</si>
  <si>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</si>
  <si>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</si>
  <si>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</si>
  <si>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</si>
  <si>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</si>
  <si>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</si>
  <si>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</si>
  <si>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</si>
  <si>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</si>
  <si>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</si>
  <si>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</si>
  <si>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</si>
  <si>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</si>
  <si>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</si>
  <si>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</si>
  <si>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</si>
  <si>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</si>
  <si>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</si>
  <si>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</si>
  <si>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</si>
  <si>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</si>
  <si>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</si>
  <si>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</si>
  <si>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</si>
  <si>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</si>
  <si>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</si>
  <si>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</si>
  <si>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</si>
  <si>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</si>
  <si>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</si>
  <si>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</si>
  <si>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</si>
  <si>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</si>
  <si>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</si>
  <si>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</si>
  <si>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</si>
  <si>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</si>
  <si>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</si>
  <si>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</si>
  <si>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</si>
  <si>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</si>
  <si>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</si>
  <si>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</si>
  <si>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</si>
  <si>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</si>
  <si>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</si>
  <si>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</si>
  <si>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</si>
  <si>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</si>
  <si>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</si>
  <si>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</si>
  <si>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</si>
  <si>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</si>
  <si>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</si>
  <si>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</si>
  <si>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</si>
  <si>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</si>
  <si>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</si>
  <si>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</si>
  <si>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</si>
  <si>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</si>
  <si>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</si>
  <si>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</si>
  <si>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</si>
  <si>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</si>
  <si>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</si>
  <si>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</si>
  <si>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</si>
  <si>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</si>
  <si>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</si>
  <si>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</si>
  <si>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</si>
  <si>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</si>
  <si>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</si>
  <si>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</si>
  <si>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</si>
  <si>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</si>
  <si>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</si>
  <si>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</si>
  <si>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</si>
  <si>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</si>
  <si>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</si>
  <si>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</si>
  <si>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</si>
  <si>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</si>
  <si>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</si>
  <si>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</si>
  <si>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</si>
  <si>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</si>
  <si>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</si>
  <si>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</si>
  <si>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</si>
  <si>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</si>
  <si>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</si>
  <si>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</si>
  <si>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</si>
  <si>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</si>
  <si>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</si>
  <si>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</si>
  <si>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</si>
  <si>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</si>
  <si>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</si>
  <si>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</si>
  <si>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</si>
  <si>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</si>
  <si>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</si>
  <si>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</si>
  <si>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</si>
  <si>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</si>
  <si>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</si>
  <si>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</si>
  <si>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</si>
  <si>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</si>
  <si>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</si>
  <si>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</si>
  <si>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</si>
  <si>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</si>
  <si>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</si>
  <si>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</si>
  <si>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</si>
  <si>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</si>
  <si>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</si>
  <si>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</si>
  <si>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</si>
  <si>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</si>
  <si>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</si>
  <si>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</si>
  <si>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</si>
  <si>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</si>
  <si>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</si>
  <si>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</si>
  <si>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</si>
  <si>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</si>
  <si>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</si>
  <si>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</si>
  <si>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</si>
  <si>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</si>
  <si>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</si>
  <si>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</si>
  <si>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</si>
  <si>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</si>
  <si>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</si>
  <si>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</si>
  <si>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</si>
  <si>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</si>
  <si>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</si>
  <si>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</si>
  <si>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</si>
  <si>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</si>
  <si>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</si>
  <si>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</si>
  <si>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</si>
  <si>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</si>
  <si>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</si>
  <si>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</si>
  <si>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</si>
  <si>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</si>
  <si>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</si>
  <si>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</si>
  <si>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</si>
  <si>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</si>
  <si>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</si>
  <si>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</si>
  <si>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</si>
  <si>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</si>
  <si>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</si>
  <si>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</si>
  <si>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</si>
  <si>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</si>
  <si>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</si>
  <si>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</si>
  <si>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</si>
  <si>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</si>
  <si>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</si>
  <si>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</si>
  <si>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</si>
  <si>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</si>
  <si>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</si>
  <si>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</si>
  <si>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</si>
  <si>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</si>
  <si>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</si>
  <si>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</si>
  <si>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</si>
  <si>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</si>
  <si>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</si>
  <si>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</si>
  <si>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</si>
  <si>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</si>
  <si>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</si>
  <si>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</si>
  <si>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</si>
  <si>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</si>
  <si>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</si>
  <si>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</si>
  <si>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</si>
  <si>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</si>
  <si>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</si>
  <si>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</si>
  <si>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</si>
  <si>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</si>
  <si>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</si>
  <si>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</si>
  <si>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</si>
  <si>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</si>
  <si>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</si>
  <si>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</si>
  <si>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</si>
  <si>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</si>
  <si>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</si>
  <si>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</si>
  <si>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</si>
  <si>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</si>
  <si>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</si>
  <si>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</si>
  <si>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</si>
  <si>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</si>
  <si>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</si>
  <si>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</si>
  <si>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</si>
  <si>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</si>
  <si>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</si>
  <si>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</si>
  <si>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</si>
  <si>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</si>
  <si>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</si>
  <si>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</si>
  <si>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</si>
  <si>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</si>
  <si>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</si>
  <si>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</si>
  <si>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</si>
  <si>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</si>
  <si>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</si>
  <si>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</si>
  <si>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</si>
  <si>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</si>
  <si>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</si>
  <si>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</si>
  <si>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</si>
  <si>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</si>
  <si>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</si>
  <si>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</si>
  <si>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</si>
  <si>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</si>
  <si>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</si>
  <si>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</si>
  <si>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</si>
  <si>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</si>
  <si>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</si>
  <si>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</si>
  <si>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</si>
  <si>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</si>
  <si>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</si>
  <si>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</si>
  <si>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</si>
  <si>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</si>
  <si>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</si>
  <si>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</si>
  <si>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</si>
  <si>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</si>
  <si>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</si>
  <si>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</si>
  <si>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</si>
  <si>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</si>
  <si>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</si>
  <si>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</si>
  <si>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</si>
  <si>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</si>
  <si>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</si>
  <si>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</si>
  <si>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</si>
  <si>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</si>
  <si>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</si>
  <si>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</si>
  <si>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</si>
  <si>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</si>
  <si>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</si>
  <si>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</si>
  <si>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</si>
  <si>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</si>
  <si>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</si>
  <si>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</si>
  <si>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</si>
  <si>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</si>
  <si>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</si>
  <si>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</si>
  <si>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</si>
  <si>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</si>
  <si>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</si>
  <si>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</si>
  <si>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</si>
  <si>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</si>
  <si>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</si>
  <si>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</si>
  <si>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</si>
  <si>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</si>
  <si>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</si>
  <si>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</si>
  <si>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</si>
  <si>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</si>
  <si>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</si>
  <si>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</si>
  <si>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</si>
  <si>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</si>
  <si>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</si>
  <si>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</si>
  <si>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</si>
  <si>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</si>
  <si>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</si>
  <si>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</si>
  <si>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</si>
  <si>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</si>
  <si>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</si>
  <si>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</si>
  <si>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</si>
  <si>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</si>
  <si>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</si>
  <si>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</si>
  <si>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</si>
  <si>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</si>
  <si>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</si>
  <si>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</si>
  <si>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</si>
  <si>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</si>
  <si>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</si>
  <si>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</si>
  <si>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</si>
  <si>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</si>
  <si>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</si>
  <si>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</si>
  <si>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</si>
  <si>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</si>
  <si>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</si>
  <si>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</si>
  <si>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</si>
  <si>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</si>
  <si>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</si>
  <si>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</si>
  <si>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</si>
  <si>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</si>
  <si>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</si>
  <si>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</si>
  <si>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</si>
  <si>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</si>
  <si>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</si>
  <si>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</si>
  <si>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</si>
  <si>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</si>
  <si>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</si>
  <si>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</si>
  <si>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</si>
  <si>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</si>
  <si>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</si>
  <si>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</si>
  <si>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</si>
  <si>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</si>
  <si>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</si>
  <si>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</si>
  <si>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</si>
  <si>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</si>
  <si>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</si>
  <si>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</si>
  <si>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</si>
  <si>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</si>
  <si>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</si>
  <si>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</si>
  <si>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</si>
  <si>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</si>
  <si>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</si>
  <si>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</si>
  <si>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</si>
  <si>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</si>
  <si>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</si>
  <si>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</si>
  <si>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</si>
  <si>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</si>
  <si>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</si>
  <si>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</si>
  <si>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</si>
  <si>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</si>
  <si>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</si>
  <si>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</si>
  <si>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</si>
  <si>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</si>
  <si>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</si>
  <si>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</si>
  <si>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</si>
  <si>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</si>
  <si>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</si>
  <si>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</si>
  <si>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</si>
  <si>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</si>
  <si>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</si>
  <si>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</si>
  <si>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</si>
  <si>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</si>
  <si>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</si>
  <si>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</si>
  <si>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</si>
  <si>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</si>
  <si>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</si>
  <si>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</si>
  <si>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</si>
  <si>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</si>
  <si>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</si>
  <si>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</si>
  <si>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</si>
  <si>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</si>
  <si>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</si>
  <si>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</si>
  <si>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</si>
  <si>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</si>
  <si>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</si>
  <si>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</si>
  <si>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</si>
  <si>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</si>
  <si>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</si>
  <si>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</si>
  <si>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</si>
  <si>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</si>
  <si>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</si>
  <si>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</si>
  <si>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</si>
  <si>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</si>
  <si>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</si>
  <si>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</si>
  <si>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</si>
  <si>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</si>
  <si>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</si>
  <si>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</si>
  <si>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</si>
  <si>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</si>
  <si>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</si>
  <si>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</si>
  <si>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</si>
  <si>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</si>
  <si>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</si>
  <si>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</si>
  <si>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</si>
  <si>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</si>
  <si>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</si>
  <si>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</si>
  <si>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</si>
  <si>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</si>
  <si>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</si>
  <si>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</si>
  <si>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</si>
  <si>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</si>
  <si>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</si>
  <si>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</si>
  <si>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</si>
  <si>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</si>
  <si>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</si>
  <si>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</si>
  <si>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</si>
  <si>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</si>
  <si>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</si>
  <si>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</si>
  <si>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</si>
  <si>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</si>
  <si>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</si>
  <si>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</si>
  <si>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</si>
  <si>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</si>
  <si>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</si>
  <si>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</si>
  <si>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</si>
  <si>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</si>
  <si>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</si>
  <si>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</si>
  <si>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</si>
  <si>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</si>
  <si>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</si>
  <si>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</si>
  <si>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</si>
  <si>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</si>
  <si>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</si>
  <si>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</si>
  <si>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</si>
  <si>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</si>
  <si>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</si>
  <si>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</si>
  <si>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</si>
  <si>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</si>
  <si>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</si>
  <si>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</si>
  <si>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</si>
  <si>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</si>
  <si>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</si>
  <si>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</si>
  <si>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</si>
  <si>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</si>
  <si>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</si>
  <si>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</si>
  <si>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</si>
  <si>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</si>
  <si>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</si>
  <si>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</si>
  <si>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</si>
  <si>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</si>
  <si>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</si>
  <si>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</si>
  <si>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</si>
  <si>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</si>
  <si>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</si>
  <si>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</si>
  <si>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</si>
  <si>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</si>
  <si>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</si>
  <si>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</si>
  <si>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</si>
  <si>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</si>
  <si>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</si>
  <si>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</si>
  <si>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</si>
  <si>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</si>
  <si>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</si>
  <si>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</si>
  <si>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</si>
  <si>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</si>
  <si>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</si>
  <si>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</si>
  <si>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</si>
  <si>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</si>
  <si>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</si>
  <si>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</si>
  <si>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</si>
  <si>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</si>
  <si>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</si>
  <si>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</si>
  <si>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</si>
  <si>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</si>
  <si>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</si>
  <si>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</si>
  <si>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</si>
  <si>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</si>
  <si>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</si>
  <si>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</si>
  <si>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</si>
  <si>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</si>
  <si>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</si>
  <si>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</si>
  <si>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</si>
  <si>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</si>
  <si>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</si>
  <si>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</si>
  <si>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</si>
  <si>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</si>
  <si>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</si>
  <si>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</si>
  <si>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</si>
  <si>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</si>
  <si>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</si>
  <si>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</si>
  <si>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</si>
  <si>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</si>
  <si>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</si>
  <si>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</si>
  <si>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</si>
  <si>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</si>
  <si>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</si>
  <si>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</si>
  <si>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</si>
  <si>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</si>
  <si>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</si>
  <si>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</si>
  <si>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</si>
  <si>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</si>
  <si>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</si>
  <si>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</si>
  <si>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</si>
  <si>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</si>
  <si>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</si>
  <si>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</si>
  <si>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</si>
  <si>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</si>
  <si>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</si>
  <si>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</si>
  <si>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</si>
  <si>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</si>
  <si>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</si>
  <si>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</si>
  <si>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</si>
  <si>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</si>
  <si>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</si>
  <si>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</si>
  <si>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</si>
  <si>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</si>
  <si>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</si>
  <si>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</si>
  <si>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</si>
  <si>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</si>
  <si>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</si>
  <si>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</si>
  <si>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</si>
  <si>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</si>
  <si>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</si>
  <si>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</si>
  <si>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</si>
  <si>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</si>
  <si>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</si>
  <si>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</si>
  <si>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</si>
  <si>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</si>
  <si>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</si>
  <si>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</si>
  <si>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</si>
  <si>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</si>
  <si>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</si>
  <si>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</si>
  <si>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</si>
  <si>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</si>
  <si>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</si>
  <si>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</si>
  <si>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</si>
  <si>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</si>
  <si>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</si>
  <si>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</si>
  <si>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</si>
  <si>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</si>
  <si>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</si>
  <si>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</si>
  <si>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</si>
  <si>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</si>
  <si>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</si>
  <si>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</si>
  <si>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</si>
  <si>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</si>
  <si>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</si>
  <si>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</si>
  <si>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</si>
  <si>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</si>
  <si>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</si>
  <si>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</si>
  <si>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</si>
  <si>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</si>
  <si>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</si>
  <si>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</si>
  <si>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</si>
  <si>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</si>
  <si>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</si>
  <si>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</si>
  <si>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</si>
  <si>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</si>
  <si>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</si>
  <si>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</si>
  <si>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</si>
  <si>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</si>
  <si>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</si>
  <si>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</si>
  <si>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</si>
  <si>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</si>
  <si>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</si>
  <si>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</si>
  <si>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</si>
  <si>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</si>
  <si>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</si>
  <si>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</si>
  <si>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</si>
  <si>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</si>
  <si>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</si>
  <si>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</si>
  <si>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</si>
  <si>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</si>
  <si>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</si>
  <si>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</si>
  <si>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</si>
  <si>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</si>
  <si>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</si>
  <si>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</si>
  <si>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</si>
  <si>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</si>
  <si>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</si>
  <si>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</si>
  <si>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</si>
  <si>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</si>
  <si>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</si>
  <si>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</si>
  <si>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</si>
  <si>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</si>
  <si>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</si>
  <si>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</si>
  <si>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</si>
  <si>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</si>
  <si>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</si>
  <si>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</si>
  <si>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</si>
  <si>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</si>
  <si>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</si>
  <si>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</si>
  <si>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</si>
  <si>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</si>
  <si>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</si>
  <si>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</si>
  <si>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</si>
  <si>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</si>
  <si>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</si>
  <si>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</si>
  <si>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</si>
  <si>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</si>
  <si>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</si>
  <si>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</si>
  <si>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</si>
  <si>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</si>
  <si>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</si>
  <si>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</si>
  <si>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</si>
  <si>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</si>
  <si>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</si>
  <si>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</si>
  <si>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</si>
  <si>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</si>
  <si>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</si>
  <si>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</si>
  <si>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</si>
  <si>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</si>
  <si>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</si>
  <si>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</si>
  <si>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</si>
  <si>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</si>
  <si>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</si>
  <si>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</si>
  <si>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</si>
  <si>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</si>
  <si>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</si>
  <si>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</si>
  <si>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</si>
  <si>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</si>
  <si>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</si>
  <si>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</si>
  <si>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</si>
  <si>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</si>
  <si>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</si>
  <si>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</si>
  <si>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</si>
  <si>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</si>
  <si>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</si>
  <si>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</si>
  <si>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</si>
  <si>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</si>
  <si>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</si>
  <si>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</si>
  <si>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</si>
  <si>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</si>
  <si>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</si>
  <si>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</si>
  <si>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</si>
  <si>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</si>
  <si>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</si>
  <si>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</si>
  <si>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</si>
  <si>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</si>
  <si>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</si>
  <si>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</si>
  <si>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</si>
  <si>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</si>
  <si>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</si>
  <si>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</si>
  <si>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</si>
  <si>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</si>
  <si>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</si>
  <si>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</si>
  <si>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</si>
  <si>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</si>
  <si>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</si>
  <si>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</si>
  <si>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</si>
  <si>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</si>
  <si>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</si>
  <si>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</si>
  <si>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</si>
  <si>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</si>
  <si>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</si>
  <si>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</si>
  <si>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</si>
  <si>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</si>
  <si>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</si>
  <si>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</si>
  <si>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</si>
  <si>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</si>
  <si>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</si>
  <si>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</si>
  <si>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</si>
  <si>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</si>
  <si>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</si>
  <si>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</si>
  <si>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</si>
  <si>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</si>
  <si>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</si>
  <si>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</si>
  <si>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</si>
  <si>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</si>
  <si>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</si>
  <si>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</si>
  <si>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</si>
  <si>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</si>
  <si>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</si>
  <si>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</si>
  <si>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</si>
  <si>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</si>
  <si>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</si>
  <si>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</si>
  <si>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</si>
  <si>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</si>
  <si>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</si>
  <si>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</si>
  <si>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</si>
  <si>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</si>
  <si>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</si>
  <si>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</si>
  <si>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</si>
  <si>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</si>
  <si>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</si>
  <si>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</si>
  <si>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</si>
  <si>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</si>
  <si>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</si>
  <si>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</si>
  <si>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</si>
  <si>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</si>
  <si>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</si>
  <si>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</si>
  <si>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</si>
  <si>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</si>
  <si>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</si>
  <si>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</si>
  <si>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</si>
  <si>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</si>
  <si>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</si>
  <si>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</si>
  <si>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</si>
  <si>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</si>
  <si>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</si>
  <si>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</si>
  <si>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</si>
  <si>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</si>
  <si>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</si>
  <si>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</si>
  <si>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</si>
  <si>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</si>
  <si>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</si>
  <si>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</si>
  <si>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</si>
  <si>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</si>
  <si>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</si>
  <si>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</si>
  <si>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</si>
  <si>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</si>
  <si>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</si>
  <si>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</si>
  <si>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</si>
  <si>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</si>
  <si>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</si>
  <si>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</si>
  <si>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</si>
  <si>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</si>
  <si>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</si>
  <si>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</si>
  <si>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</si>
  <si>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</si>
  <si>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</si>
  <si>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</si>
  <si>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</si>
  <si>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</si>
  <si>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</si>
  <si>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</si>
  <si>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</si>
  <si>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</si>
  <si>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</si>
  <si>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</si>
  <si>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</si>
  <si>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</si>
  <si>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</si>
  <si>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</si>
  <si>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</si>
  <si>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</si>
  <si>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</si>
  <si>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</si>
  <si>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</si>
  <si>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</si>
  <si>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</si>
  <si>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</si>
  <si>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</si>
  <si>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</si>
  <si>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</si>
  <si>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</si>
  <si>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</si>
  <si>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</si>
  <si>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</si>
  <si>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</si>
  <si>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</si>
  <si>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</si>
  <si>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</si>
  <si>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</si>
  <si>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</si>
  <si>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</si>
  <si>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</si>
  <si>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</si>
  <si>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</si>
  <si>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</si>
  <si>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</si>
  <si>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</si>
  <si>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</si>
  <si>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</si>
  <si>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</si>
  <si>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</si>
  <si>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</si>
  <si>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</si>
  <si>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</si>
  <si>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</si>
  <si>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</si>
  <si>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</si>
  <si>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</si>
  <si>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</si>
  <si>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</si>
  <si>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</si>
  <si>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</si>
  <si>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</si>
  <si>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</si>
  <si>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</si>
  <si>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</si>
  <si>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</si>
  <si>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</si>
  <si>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</si>
  <si>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</si>
  <si>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</si>
  <si>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</si>
  <si>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</si>
  <si>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</si>
  <si>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</si>
  <si>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</si>
  <si>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</si>
  <si>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</si>
  <si>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</si>
  <si>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</si>
  <si>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</si>
  <si>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</si>
  <si>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</si>
  <si>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</si>
  <si>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</si>
  <si>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</si>
  <si>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</si>
  <si>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</si>
  <si>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</si>
  <si>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</si>
  <si>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</si>
  <si>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</si>
  <si>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</si>
  <si>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</si>
  <si>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</si>
  <si>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</si>
  <si>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</si>
  <si>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</si>
  <si>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</si>
  <si>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</si>
  <si>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</si>
  <si>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</si>
  <si>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</si>
  <si>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</si>
  <si>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</si>
  <si>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</si>
  <si>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</si>
  <si>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</si>
  <si>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</si>
  <si>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</si>
  <si>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</si>
  <si>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</si>
  <si>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</si>
  <si>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</si>
  <si>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</si>
  <si>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</si>
  <si>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</si>
  <si>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</si>
  <si>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</si>
  <si>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</si>
  <si>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</si>
  <si>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</si>
  <si>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</si>
  <si>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</si>
  <si>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</si>
  <si>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</si>
  <si>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</si>
  <si>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</si>
  <si>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</si>
  <si>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</si>
  <si>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</si>
  <si>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</si>
  <si>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</si>
  <si>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</si>
  <si>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</si>
  <si>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</si>
  <si>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</si>
  <si>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</si>
  <si>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</si>
  <si>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</si>
  <si>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</si>
  <si>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</si>
  <si>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</si>
  <si>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</si>
  <si>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</si>
  <si>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</si>
  <si>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</si>
  <si>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</si>
  <si>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</si>
  <si>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</si>
  <si>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</si>
  <si>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</si>
  <si>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</si>
  <si>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</si>
  <si>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</si>
  <si>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</si>
  <si>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</si>
  <si>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</si>
  <si>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</si>
  <si>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</si>
  <si>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</si>
  <si>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</si>
  <si>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</si>
  <si>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</si>
  <si>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</si>
  <si>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</si>
  <si>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</si>
  <si>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</si>
  <si>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</si>
  <si>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</si>
  <si>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</si>
  <si>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</si>
  <si>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</si>
  <si>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</si>
  <si>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</si>
  <si>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</si>
  <si>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</si>
  <si>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</si>
  <si>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</si>
  <si>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</si>
  <si>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</si>
  <si>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</si>
  <si>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</si>
  <si>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</si>
  <si>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</si>
  <si>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</si>
  <si>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</si>
  <si>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</si>
  <si>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</si>
  <si>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</si>
  <si>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</si>
  <si>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</si>
  <si>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</si>
  <si>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</si>
  <si>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</si>
  <si>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</si>
  <si>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</si>
  <si>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</si>
  <si>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</si>
  <si>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</si>
  <si>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</si>
  <si>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</si>
  <si>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</si>
  <si>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</si>
  <si>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</si>
  <si>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</si>
  <si>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</si>
  <si>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</si>
  <si>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</si>
  <si>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</si>
  <si>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</si>
  <si>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</si>
  <si>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</si>
  <si>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</si>
  <si>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</si>
  <si>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</si>
  <si>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</si>
  <si>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</si>
  <si>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</si>
  <si>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</si>
  <si>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</si>
  <si>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</si>
  <si>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</si>
  <si>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</si>
  <si>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</si>
  <si>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</si>
  <si>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</si>
  <si>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</si>
  <si>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</si>
  <si>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</si>
  <si>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</si>
  <si>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</si>
  <si>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</si>
  <si>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</si>
  <si>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</si>
  <si>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</si>
  <si>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</si>
  <si>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</si>
  <si>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</si>
  <si>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</si>
  <si>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</si>
  <si>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</si>
  <si>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</si>
  <si>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</si>
  <si>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</si>
  <si>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</si>
  <si>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</si>
  <si>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</si>
  <si>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</si>
  <si>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</si>
  <si>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</si>
  <si>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</si>
  <si>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</si>
  <si>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</si>
  <si>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</si>
  <si>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</si>
  <si>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</si>
  <si>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</si>
  <si>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</si>
  <si>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</si>
  <si>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</si>
  <si>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</si>
  <si>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</si>
  <si>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</si>
  <si>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</si>
  <si>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</si>
  <si>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</si>
  <si>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</si>
  <si>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</si>
  <si>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</si>
  <si>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</si>
  <si>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</si>
  <si>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</si>
  <si>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</si>
  <si>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</si>
  <si>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</si>
  <si>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</si>
  <si>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</si>
  <si>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</si>
  <si>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</si>
  <si>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</si>
  <si>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</si>
  <si>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</si>
  <si>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</si>
  <si>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</si>
  <si>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</si>
  <si>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</si>
  <si>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</si>
  <si>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</si>
  <si>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</si>
  <si>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</si>
  <si>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</si>
  <si>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</si>
  <si>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</si>
  <si>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</si>
  <si>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</si>
  <si>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</si>
  <si>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</si>
  <si>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</si>
  <si>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</si>
  <si>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</si>
  <si>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</si>
  <si>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</si>
  <si>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</si>
  <si>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</si>
  <si>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</si>
  <si>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</si>
  <si>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</si>
  <si>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</si>
  <si>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</si>
  <si>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</si>
  <si>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</si>
  <si>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</si>
  <si>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</si>
  <si>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</si>
  <si>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</si>
  <si>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</si>
  <si>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</si>
  <si>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</si>
  <si>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</si>
  <si>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</si>
  <si>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</si>
  <si>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</si>
  <si>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</si>
  <si>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</si>
  <si>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</si>
  <si>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</si>
  <si>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</si>
  <si>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</si>
  <si>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</si>
  <si>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</si>
  <si>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</si>
  <si>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</si>
  <si>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</si>
  <si>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</si>
  <si>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</si>
  <si>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</si>
  <si>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</si>
  <si>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</si>
  <si>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</si>
  <si>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</si>
  <si>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</si>
  <si>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</si>
  <si>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</si>
  <si>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</si>
  <si>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</si>
  <si>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</si>
  <si>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</si>
  <si>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</si>
  <si>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</si>
  <si>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</si>
  <si>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</si>
  <si>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</si>
  <si>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</si>
  <si>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</si>
  <si>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</si>
  <si>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</si>
  <si>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</si>
  <si>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</si>
  <si>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</si>
  <si>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</si>
  <si>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</si>
  <si>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</si>
  <si>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</si>
  <si>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</si>
  <si>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</si>
  <si>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</si>
  <si>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</si>
  <si>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</si>
  <si>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</si>
  <si>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</si>
  <si>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</si>
  <si>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</si>
  <si>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</si>
  <si>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</si>
  <si>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</si>
  <si>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</si>
  <si>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</si>
  <si>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</si>
  <si>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</si>
  <si>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</si>
  <si>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</si>
  <si>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</si>
  <si>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</si>
  <si>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</si>
  <si>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</si>
  <si>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</si>
  <si>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</si>
  <si>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</si>
  <si>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</si>
  <si>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</si>
  <si>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</si>
  <si>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</si>
  <si>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</si>
  <si>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</si>
  <si>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</si>
  <si>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</si>
  <si>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</si>
  <si>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</si>
  <si>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</si>
  <si>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</si>
  <si>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</si>
  <si>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</si>
  <si>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</si>
  <si>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</si>
  <si>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</si>
  <si>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</si>
  <si>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</si>
  <si>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</si>
  <si>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</si>
  <si>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</si>
  <si>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</si>
  <si>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</si>
  <si>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</si>
  <si>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</si>
  <si>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</si>
  <si>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</si>
  <si>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</si>
  <si>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</si>
  <si>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</si>
  <si>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</si>
  <si>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</si>
  <si>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</si>
  <si>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</si>
  <si>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</si>
  <si>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</si>
  <si>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</si>
  <si>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</si>
  <si>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</si>
  <si>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</si>
  <si>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</si>
  <si>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</si>
  <si>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</si>
  <si>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</si>
  <si>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</si>
  <si>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</si>
  <si>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</si>
  <si>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</si>
  <si>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</si>
  <si>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</si>
  <si>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</si>
  <si>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</si>
  <si>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</si>
  <si>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</si>
  <si>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</si>
  <si>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</si>
  <si>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</si>
  <si>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</si>
  <si>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</si>
  <si>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</si>
  <si>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</si>
  <si>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</si>
  <si>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</si>
  <si>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</si>
  <si>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</si>
  <si>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</si>
  <si>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</si>
  <si>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</si>
  <si>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</si>
  <si>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</si>
  <si>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</si>
  <si>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</si>
  <si>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</si>
  <si>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</si>
  <si>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</si>
  <si>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</si>
  <si>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</si>
  <si>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</si>
  <si>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</si>
  <si>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</si>
  <si>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</si>
  <si>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</si>
  <si>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</si>
  <si>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</si>
  <si>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</si>
  <si>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</si>
  <si>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</si>
  <si>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</si>
  <si>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</si>
  <si>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</si>
  <si>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</si>
  <si>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</si>
  <si>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</si>
  <si>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</si>
  <si>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</si>
  <si>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</si>
  <si>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</si>
  <si>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</si>
  <si>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</si>
  <si>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</si>
  <si>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</si>
  <si>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</si>
  <si>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</si>
  <si>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</si>
  <si>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</si>
  <si>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</si>
  <si>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</si>
  <si>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</si>
  <si>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</si>
  <si>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</si>
  <si>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</si>
  <si>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</si>
  <si>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</si>
  <si>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</si>
  <si>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</si>
  <si>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</si>
  <si>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</si>
  <si>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</si>
  <si>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</si>
  <si>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</si>
  <si>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</si>
  <si>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</si>
  <si>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</si>
  <si>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</si>
  <si>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</si>
  <si>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</si>
  <si>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</si>
  <si>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</si>
  <si>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</si>
  <si>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</si>
  <si>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</si>
  <si>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</si>
  <si>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</si>
  <si>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</si>
  <si>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</si>
  <si>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</si>
  <si>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</si>
  <si>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</si>
  <si>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</si>
  <si>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</si>
  <si>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</si>
  <si>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</si>
  <si>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</si>
  <si>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</si>
  <si>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</si>
  <si>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</si>
  <si>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</si>
  <si>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</si>
  <si>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</si>
  <si>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</si>
  <si>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</si>
  <si>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</si>
  <si>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</si>
  <si>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</si>
  <si>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</si>
  <si>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</si>
  <si>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</si>
  <si>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</si>
  <si>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</si>
  <si>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</si>
  <si>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</si>
  <si>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</si>
  <si>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</si>
  <si>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</si>
  <si>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</si>
  <si>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</si>
  <si>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</si>
  <si>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</si>
  <si>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</si>
  <si>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</si>
  <si>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</si>
  <si>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</si>
  <si>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</si>
  <si>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</si>
  <si>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</si>
  <si>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</si>
  <si>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</si>
  <si>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</si>
  <si>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</si>
  <si>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</si>
  <si>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</si>
  <si>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</si>
  <si>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</si>
  <si>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</si>
  <si>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</si>
  <si>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</si>
  <si>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</si>
  <si>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</si>
  <si>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</si>
  <si>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</si>
  <si>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</si>
  <si>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</si>
  <si>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</si>
  <si>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</si>
  <si>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</si>
  <si>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</si>
  <si>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</si>
  <si>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</si>
  <si>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</si>
  <si>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</si>
  <si>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</si>
  <si>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</si>
  <si>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</si>
  <si>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</si>
  <si>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</si>
  <si>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</si>
  <si>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</si>
  <si>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</si>
  <si>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</si>
  <si>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</si>
  <si>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</si>
  <si>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</si>
  <si>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</si>
  <si>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</si>
  <si>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</si>
  <si>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</si>
  <si>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</si>
  <si>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</si>
  <si>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</si>
  <si>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</si>
  <si>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</si>
  <si>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</si>
  <si>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</si>
  <si>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</si>
  <si>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</si>
  <si>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</si>
  <si>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</si>
  <si>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</si>
  <si>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</si>
  <si>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</si>
  <si>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</si>
  <si>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</si>
  <si>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</si>
  <si>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</si>
  <si>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</si>
  <si>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</si>
  <si>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</si>
  <si>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</si>
  <si>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</si>
  <si>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</si>
  <si>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</si>
  <si>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</si>
  <si>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</si>
  <si>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</si>
  <si>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</si>
  <si>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</si>
  <si>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</si>
  <si>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</si>
  <si>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</si>
  <si>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</si>
  <si>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</si>
  <si>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</si>
  <si>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</si>
  <si>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</si>
  <si>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</si>
  <si>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</si>
  <si>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</si>
  <si>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</si>
  <si>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</si>
  <si>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</si>
  <si>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</si>
  <si>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</si>
  <si>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</si>
  <si>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</si>
  <si>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</si>
  <si>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</si>
  <si>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</si>
  <si>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</si>
  <si>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</si>
  <si>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</si>
  <si>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</si>
  <si>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</si>
  <si>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</si>
  <si>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</si>
  <si>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</si>
  <si>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</si>
  <si>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</si>
  <si>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</si>
  <si>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</si>
  <si>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</si>
  <si>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</si>
  <si>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</si>
  <si>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</si>
  <si>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</si>
  <si>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</si>
  <si>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</si>
  <si>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</si>
  <si>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</si>
  <si>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</si>
  <si>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</si>
  <si>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</si>
  <si>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</si>
  <si>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</si>
  <si>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</si>
  <si>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</si>
  <si>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</si>
  <si>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</si>
  <si>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</si>
  <si>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</si>
  <si>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</si>
  <si>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</si>
  <si>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</si>
  <si>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</si>
  <si>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</si>
  <si>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</si>
  <si>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</si>
  <si>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</si>
  <si>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</si>
  <si>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</si>
  <si>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</si>
  <si>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</si>
  <si>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</si>
  <si>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</si>
  <si>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</si>
  <si>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</si>
  <si>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</si>
  <si>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</si>
  <si>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</si>
  <si>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</si>
  <si>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</si>
  <si>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</si>
  <si>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</si>
  <si>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</si>
  <si>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</si>
  <si>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</si>
  <si>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</si>
  <si>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</si>
  <si>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</si>
  <si>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</si>
  <si>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</si>
  <si>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</si>
  <si>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</si>
  <si>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</si>
  <si>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</si>
  <si>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</si>
  <si>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</si>
  <si>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</si>
  <si>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</si>
  <si>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</si>
  <si>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</si>
  <si>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</si>
  <si>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</si>
  <si>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</si>
  <si>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</si>
  <si>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</si>
  <si>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</si>
  <si>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</si>
  <si>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</si>
  <si>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</si>
  <si>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</si>
  <si>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</si>
  <si>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</si>
  <si>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</si>
  <si>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</si>
  <si>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</si>
  <si>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</si>
  <si>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</si>
  <si>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</si>
  <si>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</si>
  <si>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</si>
  <si>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</si>
  <si>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</si>
  <si>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</si>
  <si>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</si>
  <si>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</si>
  <si>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</si>
  <si>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</si>
  <si>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</si>
  <si>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</si>
  <si>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</si>
  <si>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</si>
  <si>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</si>
  <si>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</si>
  <si>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</si>
  <si>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</si>
  <si>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</si>
  <si>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</si>
  <si>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</si>
  <si>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</si>
  <si>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</si>
  <si>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</si>
  <si>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</si>
  <si>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</si>
  <si>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</si>
  <si>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</si>
  <si>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</si>
  <si>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</si>
  <si>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</si>
  <si>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</si>
  <si>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</si>
  <si>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</si>
  <si>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</si>
  <si>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</si>
  <si>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</si>
  <si>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</si>
  <si>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</si>
  <si>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</si>
  <si>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</si>
  <si>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</si>
  <si>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</si>
  <si>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</si>
  <si>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</si>
  <si>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</si>
  <si>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</si>
  <si>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</si>
  <si>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</si>
  <si>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</si>
  <si>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</si>
  <si>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</si>
  <si>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</si>
  <si>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</si>
  <si>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</si>
  <si>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</si>
  <si>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</si>
  <si>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</si>
  <si>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</si>
  <si>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</si>
  <si>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</si>
  <si>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</si>
  <si>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</si>
  <si>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</si>
  <si>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</si>
  <si>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</si>
  <si>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</si>
  <si>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</si>
  <si>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</si>
  <si>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</si>
  <si>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</si>
  <si>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</si>
  <si>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</si>
  <si>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</si>
  <si>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</si>
  <si>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</si>
  <si>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</si>
  <si>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</si>
  <si>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</si>
  <si>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</si>
  <si>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</si>
  <si>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</si>
  <si>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</si>
  <si>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</si>
  <si>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</si>
  <si>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</si>
  <si>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</si>
  <si>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</si>
  <si>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</si>
  <si>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</si>
  <si>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</si>
  <si>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</si>
  <si>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</si>
  <si>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</si>
  <si>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</si>
  <si>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</si>
  <si>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</si>
  <si>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</si>
  <si>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</si>
  <si>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</si>
  <si>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</si>
  <si>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</si>
  <si>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</si>
  <si>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</si>
  <si>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</si>
  <si>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</si>
  <si>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</si>
  <si>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</si>
  <si>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</si>
  <si>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</si>
  <si>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</si>
  <si>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</si>
  <si>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</si>
  <si>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</si>
  <si>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</si>
  <si>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</si>
  <si>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</si>
  <si>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</si>
  <si>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</si>
  <si>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</si>
  <si>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</si>
  <si>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</si>
  <si>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</si>
  <si>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</si>
  <si>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</si>
  <si>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</si>
  <si>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</si>
  <si>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</si>
  <si>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</si>
  <si>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</si>
  <si>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</si>
  <si>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</si>
  <si>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</si>
  <si>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</si>
  <si>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</si>
  <si>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</si>
  <si>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</si>
  <si>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</si>
  <si>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</si>
  <si>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</si>
  <si>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</si>
  <si>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</si>
  <si>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</si>
  <si>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</si>
  <si>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</si>
  <si>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</si>
  <si>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</si>
  <si>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</si>
  <si>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</si>
  <si>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</si>
  <si>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</si>
  <si>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</si>
  <si>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</si>
  <si>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</si>
  <si>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</si>
  <si>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</si>
  <si>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</si>
  <si>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</si>
  <si>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</si>
  <si>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</si>
  <si>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</si>
  <si>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</si>
  <si>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</si>
  <si>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</si>
  <si>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</si>
  <si>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</si>
  <si>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</si>
  <si>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</si>
  <si>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</si>
  <si>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</si>
  <si>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</si>
  <si>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</si>
  <si>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</si>
  <si>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</si>
  <si>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</si>
  <si>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</si>
  <si>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</si>
  <si>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</si>
  <si>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</si>
  <si>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</si>
  <si>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</si>
  <si>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</si>
  <si>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</si>
  <si>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</si>
  <si>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</si>
  <si>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</si>
  <si>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</si>
  <si>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</si>
  <si>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</si>
  <si>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</si>
  <si>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</si>
  <si>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</si>
  <si>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</si>
  <si>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</si>
  <si>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</si>
  <si>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</si>
  <si>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</si>
  <si>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</si>
  <si>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</si>
  <si>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</si>
  <si>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</si>
  <si>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</si>
  <si>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</si>
  <si>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</si>
  <si>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</si>
  <si>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</si>
  <si>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</si>
  <si>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</si>
  <si>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</si>
  <si>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</si>
  <si>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</si>
  <si>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</si>
  <si>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</si>
  <si>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</si>
  <si>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</si>
  <si>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</si>
  <si>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</si>
  <si>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</si>
  <si>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</si>
  <si>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</si>
  <si>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</si>
  <si>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</si>
  <si>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</si>
  <si>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</si>
  <si>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</si>
  <si>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</si>
  <si>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</si>
  <si>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</si>
  <si>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</si>
  <si>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</si>
  <si>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</si>
  <si>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</si>
  <si>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</si>
  <si>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</si>
  <si>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</si>
  <si>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</si>
  <si>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</si>
  <si>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</si>
  <si>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</si>
  <si>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</si>
  <si>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</si>
  <si>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</si>
  <si>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</si>
  <si>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</si>
  <si>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</si>
  <si>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</si>
  <si>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</si>
  <si>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</si>
  <si>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</si>
  <si>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</si>
  <si>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</si>
  <si>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</si>
  <si>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</si>
  <si>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</si>
  <si>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</si>
  <si>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</si>
  <si>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</si>
  <si>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</si>
  <si>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</si>
  <si>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</si>
  <si>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</si>
  <si>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</si>
  <si>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</si>
  <si>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</si>
  <si>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</si>
  <si>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</si>
  <si>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</si>
  <si>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</si>
  <si>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</si>
  <si>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</si>
  <si>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</si>
  <si>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</si>
  <si>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</si>
  <si>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</si>
  <si>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</si>
  <si>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</si>
  <si>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</si>
  <si>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</si>
  <si>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</si>
  <si>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</si>
  <si>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</si>
  <si>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</si>
  <si>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</si>
  <si>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</si>
  <si>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</si>
  <si>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</si>
  <si>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</si>
  <si>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</si>
  <si>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</si>
  <si>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</si>
  <si>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</si>
  <si>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</si>
  <si>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</si>
  <si>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</si>
  <si>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</si>
  <si>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</si>
  <si>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</si>
  <si>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</si>
  <si>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</si>
  <si>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</si>
  <si>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</si>
  <si>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</si>
  <si>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</si>
  <si>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</si>
  <si>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</si>
  <si>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</si>
  <si>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</si>
  <si>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</si>
  <si>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</si>
  <si>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</si>
  <si>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</si>
  <si>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</si>
  <si>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</si>
  <si>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</si>
  <si>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</si>
  <si>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</si>
  <si>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</si>
  <si>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</si>
  <si>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</si>
  <si>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</si>
  <si>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</si>
  <si>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</si>
  <si>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</si>
  <si>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</si>
  <si>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</si>
  <si>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</si>
  <si>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</si>
  <si>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</si>
  <si>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</si>
  <si>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</si>
  <si>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</si>
  <si>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</si>
  <si>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</si>
  <si>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</si>
  <si>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</si>
  <si>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</si>
  <si>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</si>
  <si>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</si>
  <si>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</si>
  <si>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</si>
  <si>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</si>
  <si>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</si>
  <si>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</si>
  <si>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</si>
  <si>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</si>
  <si>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</si>
  <si>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</si>
  <si>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</si>
  <si>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</si>
  <si>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</si>
  <si>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</si>
  <si>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</si>
  <si>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</si>
  <si>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</si>
  <si>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</si>
  <si>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</si>
  <si>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</si>
  <si>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</si>
  <si>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</si>
  <si>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</si>
  <si>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</si>
  <si>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</si>
  <si>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</si>
  <si>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</si>
  <si>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</si>
  <si>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</si>
  <si>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</si>
  <si>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</si>
  <si>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</si>
  <si>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</si>
  <si>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</si>
  <si>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</si>
  <si>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</si>
  <si>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</si>
  <si>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</si>
  <si>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</si>
  <si>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</si>
  <si>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</si>
  <si>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</si>
  <si>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</si>
  <si>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</si>
  <si>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</si>
  <si>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</si>
  <si>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</si>
  <si>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</si>
  <si>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</si>
  <si>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</si>
  <si>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</si>
  <si>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</si>
  <si>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</si>
  <si>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</si>
  <si>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</si>
  <si>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</si>
  <si>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</si>
  <si>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</si>
  <si>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</si>
  <si>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</si>
  <si>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</si>
  <si>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</si>
  <si>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</si>
  <si>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</si>
  <si>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</si>
  <si>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</si>
  <si>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</si>
  <si>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</si>
  <si>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</si>
  <si>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</si>
  <si>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</si>
  <si>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</si>
  <si>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</si>
  <si>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</si>
  <si>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</si>
  <si>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</si>
  <si>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</si>
  <si>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</si>
  <si>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</si>
  <si>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</si>
  <si>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</si>
  <si>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</si>
  <si>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</si>
  <si>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</si>
  <si>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</si>
  <si>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</si>
  <si>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</si>
  <si>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</si>
  <si>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</si>
  <si>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</si>
  <si>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</si>
  <si>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</si>
  <si>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</si>
  <si>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</si>
  <si>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</si>
  <si>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</si>
  <si>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</si>
  <si>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</si>
  <si>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</si>
  <si>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</si>
  <si>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</si>
  <si>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</si>
  <si>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</si>
  <si>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</si>
  <si>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</si>
  <si>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</si>
  <si>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</si>
  <si>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</si>
  <si>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</si>
  <si>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</si>
  <si>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</si>
  <si>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</si>
  <si>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</si>
  <si>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</si>
  <si>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</si>
  <si>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</si>
  <si>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</si>
  <si>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</si>
  <si>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</si>
  <si>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</si>
  <si>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</si>
  <si>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</si>
  <si>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</si>
  <si>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</si>
  <si>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</si>
  <si>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</si>
  <si>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</si>
  <si>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</si>
  <si>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</si>
  <si>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</si>
  <si>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</si>
  <si>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</si>
  <si>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</si>
  <si>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</si>
  <si>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</si>
  <si>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</si>
  <si>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</si>
  <si>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</si>
  <si>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</si>
  <si>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</si>
  <si>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</si>
  <si>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</si>
  <si>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</si>
  <si>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</si>
  <si>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</si>
  <si>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</si>
  <si>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</si>
  <si>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</si>
  <si>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</si>
  <si>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</si>
  <si>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</si>
  <si>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</si>
  <si>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</si>
  <si>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</si>
  <si>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</si>
  <si>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</si>
  <si>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</si>
  <si>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</si>
  <si>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</si>
  <si>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</si>
  <si>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</si>
  <si>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</si>
  <si>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</si>
  <si>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</si>
  <si>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</si>
  <si>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</si>
  <si>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</si>
  <si>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</si>
  <si>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</si>
  <si>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</si>
  <si>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</si>
  <si>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</si>
  <si>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</si>
  <si>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</si>
  <si>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</si>
  <si>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</si>
  <si>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</si>
  <si>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</si>
  <si>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</si>
  <si>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</si>
  <si>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</si>
  <si>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</si>
  <si>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</si>
  <si>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</si>
  <si>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</si>
  <si>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</si>
  <si>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</si>
  <si>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</si>
  <si>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</si>
  <si>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</si>
  <si>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</si>
  <si>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</si>
  <si>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</si>
  <si>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</si>
  <si>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</si>
  <si>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</si>
  <si>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</si>
  <si>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</si>
  <si>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</si>
  <si>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</si>
  <si>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</si>
  <si>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</si>
  <si>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</si>
  <si>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</si>
  <si>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</si>
  <si>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</si>
  <si>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</si>
  <si>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</si>
  <si>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</si>
  <si>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</si>
  <si>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</si>
  <si>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</si>
  <si>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</si>
  <si>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</si>
  <si>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</si>
  <si>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</si>
  <si>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</si>
  <si>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</si>
  <si>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</si>
  <si>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</si>
  <si>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</si>
  <si>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</si>
  <si>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</si>
  <si>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</si>
  <si>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</si>
  <si>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</si>
  <si>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</si>
  <si>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</si>
  <si>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</si>
  <si>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</si>
  <si>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</si>
  <si>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</si>
  <si>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</si>
  <si>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</si>
  <si>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</si>
  <si>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</si>
  <si>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</si>
  <si>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</si>
  <si>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</si>
  <si>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</si>
  <si>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</si>
  <si>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</si>
  <si>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</si>
  <si>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</si>
  <si>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</si>
  <si>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</si>
  <si>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</si>
  <si>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</si>
  <si>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</si>
  <si>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</si>
  <si>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</si>
  <si>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</si>
  <si>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</si>
  <si>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</si>
  <si>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</si>
  <si>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</si>
  <si>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</si>
  <si>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</si>
  <si>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</si>
  <si>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</si>
  <si>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</si>
  <si>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</si>
  <si>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</si>
  <si>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</si>
  <si>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</si>
  <si>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</si>
  <si>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</si>
  <si>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</si>
  <si>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</si>
  <si>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</si>
  <si>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</si>
  <si>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</si>
  <si>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</si>
  <si>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</si>
  <si>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</si>
  <si>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</si>
  <si>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</si>
  <si>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</si>
  <si>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</si>
  <si>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</si>
  <si>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</si>
  <si>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</si>
  <si>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</si>
  <si>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</si>
  <si>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</si>
  <si>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</si>
  <si>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</si>
  <si>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</si>
  <si>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</si>
  <si>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</si>
  <si>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</si>
  <si>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</si>
  <si>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</si>
  <si>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</si>
  <si>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</si>
  <si>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</si>
  <si>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</si>
  <si>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</si>
  <si>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</si>
  <si>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</si>
  <si>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</si>
  <si>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</si>
  <si>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</si>
  <si>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</si>
  <si>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</si>
  <si>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</si>
  <si>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</si>
  <si>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</si>
  <si>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</si>
  <si>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</si>
  <si>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</si>
  <si>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</si>
  <si>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</si>
  <si>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</si>
  <si>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</si>
  <si>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</si>
  <si>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</si>
  <si>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</si>
  <si>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</si>
  <si>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</si>
  <si>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</si>
  <si>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</si>
  <si>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</si>
  <si>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</si>
  <si>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</si>
  <si>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</si>
  <si>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</si>
  <si>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</si>
  <si>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</si>
  <si>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</si>
  <si>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</si>
  <si>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</si>
  <si>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</si>
  <si>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</si>
  <si>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</si>
  <si>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</si>
  <si>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</si>
  <si>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</si>
  <si>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</si>
  <si>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</si>
  <si>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</si>
  <si>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</si>
  <si>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</si>
  <si>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</si>
  <si>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</si>
  <si>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</si>
  <si>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</si>
  <si>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</si>
  <si>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</si>
  <si>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</si>
  <si>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</si>
  <si>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</si>
  <si>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</si>
  <si>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</si>
  <si>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</si>
  <si>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</si>
  <si>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</si>
  <si>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</si>
  <si>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</si>
  <si>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</si>
  <si>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</si>
  <si>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</si>
  <si>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</si>
  <si>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</si>
  <si>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</si>
  <si>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</si>
  <si>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</si>
  <si>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</si>
  <si>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</si>
  <si>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</si>
  <si>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</si>
  <si>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</si>
  <si>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</si>
  <si>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</si>
  <si>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</si>
  <si>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</si>
  <si>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</si>
  <si>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</si>
  <si>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</si>
  <si>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</si>
  <si>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</si>
  <si>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</si>
  <si>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</si>
  <si>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</si>
  <si>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</si>
  <si>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</si>
  <si>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</si>
  <si>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</si>
  <si>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</si>
  <si>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</si>
  <si>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</si>
  <si>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</si>
  <si>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</si>
  <si>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</si>
  <si>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</si>
  <si>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</si>
  <si>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</si>
  <si>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</si>
  <si>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</si>
  <si>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</si>
  <si>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</si>
  <si>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</si>
  <si>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</si>
  <si>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</si>
  <si>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</si>
  <si>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</si>
  <si>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</si>
  <si>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</si>
  <si>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</si>
  <si>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</si>
  <si>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</si>
  <si>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</si>
  <si>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</si>
  <si>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</si>
  <si>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</si>
  <si>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</si>
  <si>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</si>
  <si>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</si>
  <si>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</si>
  <si>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</si>
  <si>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</si>
  <si>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</si>
  <si>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</si>
  <si>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</si>
  <si>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</si>
  <si>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</si>
  <si>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</si>
  <si>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</si>
  <si>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</si>
  <si>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</si>
  <si>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</si>
  <si>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</si>
  <si>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</si>
  <si>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</si>
  <si>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</si>
  <si>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</si>
  <si>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</si>
  <si>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</si>
  <si>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</si>
  <si>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</si>
  <si>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</si>
  <si>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</si>
  <si>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</si>
  <si>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</si>
  <si>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</si>
  <si>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</si>
  <si>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</si>
  <si>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</si>
  <si>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</si>
  <si>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</si>
  <si>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</si>
  <si>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</si>
  <si>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</si>
  <si>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</si>
  <si>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</si>
  <si>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</si>
  <si>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</si>
  <si>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</si>
  <si>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</si>
  <si>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</si>
  <si>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</si>
  <si>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</si>
  <si>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</si>
  <si>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</si>
  <si>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</si>
  <si>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</si>
  <si>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</si>
  <si>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</si>
  <si>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</si>
  <si>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</si>
  <si>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</si>
  <si>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</si>
  <si>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</si>
  <si>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</si>
  <si>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</si>
  <si>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</si>
  <si>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</si>
  <si>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</si>
  <si>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</si>
  <si>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</si>
  <si>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</si>
  <si>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</si>
  <si>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</si>
  <si>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</si>
  <si>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</si>
  <si>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</si>
  <si>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</si>
  <si>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</si>
  <si>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</si>
  <si>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</si>
  <si>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</si>
  <si>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</si>
  <si>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</si>
  <si>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</si>
  <si>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</si>
  <si>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</si>
  <si>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</si>
  <si>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</si>
  <si>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</si>
  <si>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</si>
  <si>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</si>
  <si>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</si>
  <si>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</si>
  <si>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</si>
  <si>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</si>
  <si>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</si>
  <si>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</si>
  <si>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</si>
  <si>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</si>
  <si>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</si>
  <si>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</si>
  <si>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</si>
  <si>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</si>
  <si>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</si>
  <si>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</si>
  <si>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</si>
  <si>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</si>
  <si>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</si>
  <si>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</si>
  <si>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</si>
  <si>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</si>
  <si>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</si>
  <si>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</si>
  <si>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</si>
  <si>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</si>
  <si>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</si>
  <si>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</si>
  <si>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</si>
  <si>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</si>
  <si>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</si>
  <si>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</si>
  <si>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</si>
  <si>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</si>
  <si>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</si>
  <si>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</si>
  <si>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</si>
  <si>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</si>
  <si>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</si>
  <si>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</si>
  <si>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</si>
  <si>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</si>
  <si>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</si>
  <si>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</si>
  <si>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</si>
  <si>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</si>
  <si>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</si>
  <si>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</si>
  <si>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</si>
  <si>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</si>
  <si>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</si>
  <si>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</si>
  <si>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</si>
  <si>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</si>
  <si>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</si>
  <si>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</si>
  <si>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</si>
  <si>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</si>
  <si>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</si>
  <si>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</si>
  <si>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</si>
  <si>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</si>
  <si>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</si>
  <si>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</si>
  <si>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</si>
  <si>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</si>
  <si>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</si>
  <si>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</si>
  <si>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</si>
  <si>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</si>
  <si>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</si>
  <si>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</si>
  <si>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</si>
  <si>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</si>
  <si>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</si>
  <si>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</si>
  <si>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</si>
  <si>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</si>
  <si>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</si>
  <si>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</si>
  <si>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</si>
  <si>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</si>
  <si>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</si>
  <si>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</si>
  <si>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</si>
  <si>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</si>
  <si>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</si>
  <si>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</si>
  <si>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</si>
  <si>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</si>
  <si>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</si>
  <si>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</si>
  <si>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</si>
  <si>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</si>
  <si>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</si>
  <si>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</si>
  <si>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</si>
  <si>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</si>
  <si>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</si>
  <si>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</si>
  <si>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</si>
  <si>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</si>
  <si>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</si>
  <si>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</si>
  <si>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</si>
  <si>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</si>
  <si>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</si>
  <si>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</si>
  <si>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</si>
  <si>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</si>
  <si>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</si>
  <si>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</si>
  <si>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</si>
  <si>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</si>
  <si>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</si>
  <si>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</si>
  <si>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</si>
  <si>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</si>
  <si>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</si>
  <si>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</si>
  <si>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</si>
  <si>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</si>
  <si>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</si>
  <si>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</si>
  <si>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</si>
  <si>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</si>
  <si>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</si>
  <si>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</si>
  <si>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</si>
  <si>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</si>
  <si>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</si>
  <si>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</si>
  <si>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</si>
  <si>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</si>
  <si>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</si>
  <si>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</si>
  <si>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</si>
  <si>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</si>
  <si>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</si>
  <si>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</si>
  <si>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</si>
  <si>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</si>
  <si>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</si>
  <si>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</si>
  <si>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</si>
  <si>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</si>
  <si>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</si>
  <si>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</si>
  <si>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</si>
  <si>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</si>
  <si>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</si>
  <si>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</si>
  <si>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</si>
  <si>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</si>
  <si>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</si>
  <si>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</si>
  <si>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</si>
  <si>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</si>
  <si>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</si>
  <si>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</si>
  <si>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</si>
  <si>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</si>
  <si>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</si>
  <si>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</si>
  <si>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</si>
  <si>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</si>
  <si>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</si>
  <si>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</si>
  <si>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</si>
  <si>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</si>
  <si>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</si>
  <si>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</si>
  <si>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</si>
  <si>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</si>
  <si>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</si>
  <si>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</si>
  <si>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</si>
  <si>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</si>
  <si>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</si>
  <si>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</si>
  <si>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</si>
  <si>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</si>
  <si>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</si>
  <si>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</si>
  <si>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</si>
  <si>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</si>
  <si>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</si>
  <si>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</si>
  <si>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</si>
  <si>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</si>
  <si>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</si>
  <si>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</si>
  <si>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</si>
  <si>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</si>
  <si>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</si>
  <si>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</si>
  <si>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</si>
  <si>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</si>
  <si>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</si>
  <si>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</si>
  <si>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</si>
  <si>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</si>
  <si>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</si>
  <si>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</si>
  <si>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</si>
  <si>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</si>
  <si>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</si>
  <si>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</si>
  <si>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</si>
  <si>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</si>
  <si>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</si>
  <si>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</si>
  <si>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</si>
  <si>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</si>
  <si>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</si>
  <si>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</si>
  <si>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</si>
  <si>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</si>
  <si>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</si>
  <si>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</si>
  <si>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</si>
  <si>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</si>
  <si>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</si>
  <si>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</si>
  <si>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</si>
  <si>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</si>
  <si>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</si>
  <si>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</si>
  <si>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</si>
  <si>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</si>
  <si>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</si>
  <si>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</si>
  <si>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</si>
  <si>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</si>
  <si>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</si>
  <si>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</si>
  <si>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</si>
  <si>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</si>
  <si>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</si>
  <si>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</si>
  <si>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</si>
  <si>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</si>
  <si>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</si>
  <si>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</si>
  <si>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</si>
  <si>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</si>
  <si>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</si>
  <si>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</si>
  <si>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</si>
  <si>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</si>
  <si>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</si>
  <si>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</si>
  <si>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</si>
  <si>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</si>
  <si>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</si>
  <si>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</si>
  <si>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</si>
  <si>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</si>
  <si>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</si>
  <si>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</si>
  <si>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</si>
  <si>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</si>
  <si>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</si>
  <si>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</si>
  <si>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</si>
  <si>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</si>
  <si>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</si>
  <si>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</si>
  <si>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</si>
  <si>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</si>
  <si>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</si>
  <si>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</si>
  <si>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</si>
  <si>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</si>
  <si>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</si>
  <si>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</si>
  <si>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</si>
  <si>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</si>
  <si>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</si>
  <si>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</si>
  <si>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</si>
  <si>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</si>
  <si>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</si>
  <si>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</si>
  <si>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</si>
  <si>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</si>
  <si>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</si>
  <si>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</si>
  <si>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</si>
  <si>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</si>
  <si>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</si>
  <si>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</si>
  <si>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</si>
  <si>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</si>
  <si>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</si>
  <si>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</si>
  <si>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</si>
  <si>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</si>
  <si>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</si>
  <si>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</si>
  <si>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</si>
  <si>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</si>
  <si>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</si>
  <si>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</si>
  <si>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</si>
  <si>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</si>
  <si>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</si>
  <si>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</si>
  <si>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</si>
  <si>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</si>
  <si>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</si>
  <si>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</si>
  <si>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</si>
  <si>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</si>
  <si>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</si>
  <si>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</si>
  <si>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</si>
  <si>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</si>
  <si>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</si>
  <si>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</si>
  <si>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</si>
  <si>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</si>
  <si>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</si>
  <si>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</si>
  <si>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</si>
  <si>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</si>
  <si>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</si>
  <si>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</si>
  <si>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</si>
  <si>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</si>
  <si>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</si>
  <si>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</si>
  <si>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</si>
  <si>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</si>
  <si>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</si>
  <si>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</si>
  <si>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</si>
  <si>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</si>
  <si>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</si>
  <si>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</si>
  <si>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</si>
  <si>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</si>
  <si>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</si>
  <si>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</si>
  <si>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</si>
  <si>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</si>
  <si>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</si>
  <si>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</si>
  <si>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</si>
  <si>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</si>
  <si>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</si>
  <si>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</si>
  <si>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</si>
  <si>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</si>
  <si>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</si>
  <si>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</si>
  <si>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</si>
  <si>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</si>
  <si>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</si>
  <si>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</si>
  <si>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</si>
  <si>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</si>
  <si>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</si>
  <si>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</si>
  <si>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</si>
  <si>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</si>
  <si>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</si>
  <si>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</si>
  <si>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</si>
  <si>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</si>
  <si>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</si>
  <si>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</si>
  <si>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</si>
  <si>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</si>
  <si>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</si>
  <si>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</si>
  <si>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</si>
  <si>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</si>
  <si>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</si>
  <si>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</si>
  <si>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</si>
  <si>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</si>
  <si>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</si>
  <si>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</si>
  <si>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</si>
  <si>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</si>
  <si>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</si>
  <si>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</si>
  <si>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</si>
  <si>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</si>
  <si>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</si>
  <si>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</si>
  <si>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</si>
  <si>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</si>
  <si>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</si>
  <si>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</si>
  <si>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</si>
  <si>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</si>
  <si>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</si>
  <si>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</si>
  <si>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</si>
  <si>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</si>
  <si>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</si>
  <si>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</si>
  <si>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</si>
  <si>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</si>
  <si>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</si>
  <si>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</si>
  <si>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</si>
  <si>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</si>
  <si>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</si>
  <si>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</si>
  <si>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</si>
  <si>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</si>
  <si>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</si>
  <si>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</si>
  <si>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</si>
  <si>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</si>
  <si>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</si>
  <si>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</si>
  <si>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</si>
  <si>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</si>
  <si>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</si>
  <si>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</si>
  <si>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</si>
  <si>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</si>
  <si>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</si>
  <si>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</si>
  <si>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</si>
  <si>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</si>
  <si>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</si>
  <si>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</si>
  <si>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</si>
  <si>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</si>
  <si>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</si>
  <si>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</si>
  <si>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</si>
  <si>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</si>
  <si>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</si>
  <si>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</si>
  <si>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</si>
  <si>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</si>
  <si>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</si>
  <si>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</si>
  <si>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</si>
  <si>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</si>
  <si>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</si>
  <si>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</si>
  <si>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</si>
  <si>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</si>
  <si>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</si>
  <si>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</si>
  <si>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</si>
  <si>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</si>
  <si>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</si>
  <si>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</si>
  <si>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</si>
  <si>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</si>
  <si>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</si>
  <si>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</si>
  <si>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</si>
  <si>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</si>
  <si>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</si>
  <si>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</si>
  <si>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</si>
  <si>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</si>
  <si>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</si>
  <si>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</si>
  <si>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</si>
  <si>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</si>
  <si>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</si>
  <si>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</si>
  <si>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</si>
  <si>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</si>
  <si>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</si>
  <si>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</si>
  <si>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</si>
  <si>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</si>
  <si>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</si>
  <si>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</si>
  <si>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</si>
  <si>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</si>
  <si>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</si>
  <si>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</si>
  <si>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</si>
  <si>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</si>
  <si>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</si>
  <si>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</si>
  <si>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</si>
  <si>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</si>
  <si>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</si>
  <si>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</si>
  <si>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</si>
  <si>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</si>
  <si>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</si>
  <si>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</si>
  <si>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</si>
  <si>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</si>
  <si>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</si>
  <si>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</si>
  <si>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</si>
  <si>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</si>
  <si>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</si>
  <si>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</si>
  <si>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</si>
  <si>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</si>
  <si>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</si>
  <si>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</si>
  <si>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</si>
  <si>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</si>
  <si>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</si>
  <si>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</si>
  <si>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</si>
  <si>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</si>
  <si>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</si>
  <si>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</si>
  <si>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</si>
  <si>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</si>
  <si>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</si>
  <si>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</si>
  <si>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</si>
  <si>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</si>
  <si>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</si>
  <si>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</si>
  <si>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</si>
  <si>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</si>
  <si>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</si>
  <si>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</si>
  <si>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</si>
  <si>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</si>
  <si>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</si>
  <si>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</si>
  <si>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</si>
  <si>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</si>
  <si>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</si>
  <si>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</si>
  <si>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</si>
  <si>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</si>
  <si>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</si>
  <si>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</si>
  <si>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</si>
  <si>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</si>
  <si>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</si>
  <si>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</si>
  <si>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</si>
  <si>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</si>
  <si>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</si>
  <si>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</si>
  <si>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</si>
  <si>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</si>
  <si>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</si>
  <si>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</si>
  <si>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</si>
  <si>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</si>
  <si>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</si>
  <si>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</si>
  <si>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</si>
  <si>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</si>
  <si>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</si>
  <si>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</si>
  <si>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</si>
  <si>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</si>
  <si>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</si>
  <si>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</si>
  <si>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</si>
  <si>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</si>
  <si>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</si>
  <si>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</si>
  <si>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</si>
  <si>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</si>
  <si>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</si>
  <si>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</si>
  <si>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</si>
  <si>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</si>
  <si>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</si>
  <si>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</si>
  <si>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</si>
  <si>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</si>
  <si>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</si>
  <si>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</si>
  <si>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</si>
  <si>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</si>
  <si>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</si>
  <si>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</si>
  <si>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</si>
  <si>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</si>
  <si>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</si>
  <si>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</si>
  <si>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</si>
  <si>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</si>
  <si>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</si>
  <si>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</si>
  <si>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</si>
  <si>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</si>
  <si>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</si>
  <si>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</si>
  <si>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</si>
  <si>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</si>
  <si>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</si>
  <si>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</si>
  <si>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</si>
  <si>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</si>
  <si>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</si>
  <si>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</si>
  <si>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</si>
  <si>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</si>
  <si>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</si>
  <si>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</si>
  <si>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</si>
  <si>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</si>
  <si>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</si>
  <si>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</si>
  <si>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</si>
  <si>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</si>
  <si>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</si>
  <si>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</si>
  <si>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</si>
  <si>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</si>
  <si>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</si>
  <si>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</si>
  <si>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</si>
  <si>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</si>
  <si>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</si>
  <si>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</si>
  <si>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</si>
  <si>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</si>
  <si>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</si>
  <si>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</si>
  <si>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</si>
  <si>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</si>
  <si>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</si>
  <si>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</si>
  <si>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</si>
  <si>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</si>
  <si>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</si>
  <si>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</si>
  <si>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</si>
  <si>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</si>
  <si>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</si>
  <si>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</si>
  <si>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</si>
  <si>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</si>
  <si>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</si>
  <si>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</si>
  <si>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</si>
  <si>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</si>
  <si>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</si>
  <si>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</si>
  <si>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</si>
  <si>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</si>
  <si>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</si>
  <si>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</si>
  <si>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</si>
  <si>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</si>
  <si>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</si>
  <si>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</si>
  <si>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</si>
  <si>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</si>
  <si>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</si>
  <si>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</si>
  <si>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</si>
  <si>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</si>
  <si>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</si>
  <si>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</si>
  <si>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</si>
  <si>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</si>
  <si>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</si>
  <si>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</si>
  <si>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</si>
  <si>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</si>
  <si>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</si>
  <si>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</si>
  <si>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</si>
  <si>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</si>
  <si>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</si>
  <si>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</si>
  <si>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</si>
  <si>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</si>
  <si>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</si>
  <si>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</si>
  <si>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</si>
  <si>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</si>
  <si>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</si>
  <si>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</si>
  <si>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</si>
  <si>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</si>
  <si>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</si>
  <si>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</si>
  <si>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</si>
  <si>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</si>
  <si>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</si>
  <si>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</si>
  <si>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</si>
  <si>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</si>
  <si>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</si>
  <si>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</si>
  <si>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</si>
  <si>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</si>
  <si>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</si>
  <si>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</si>
  <si>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</si>
  <si>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</si>
  <si>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</si>
  <si>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</si>
  <si>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</si>
  <si>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</si>
  <si>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</si>
  <si>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</si>
  <si>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</si>
  <si>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</si>
  <si>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</si>
  <si>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</si>
  <si>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</si>
  <si>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</si>
  <si>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</si>
  <si>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</si>
  <si>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</si>
  <si>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</si>
  <si>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</si>
  <si>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</si>
  <si>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</si>
  <si>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</si>
  <si>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</si>
  <si>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</si>
  <si>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</si>
  <si>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</si>
  <si>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</si>
  <si>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</si>
  <si>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</si>
  <si>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</si>
  <si>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</si>
  <si>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</si>
  <si>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</si>
  <si>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</si>
  <si>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</si>
  <si>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</si>
  <si>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</si>
  <si>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</si>
  <si>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</si>
  <si>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</si>
  <si>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</si>
  <si>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</si>
  <si>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</si>
  <si>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</si>
  <si>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</si>
  <si>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</si>
  <si>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</si>
  <si>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</si>
  <si>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</si>
  <si>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</si>
  <si>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</si>
  <si>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</si>
  <si>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</si>
  <si>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</si>
  <si>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</si>
  <si>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</si>
  <si>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</si>
  <si>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</si>
  <si>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</si>
  <si>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</si>
  <si>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</si>
  <si>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</si>
  <si>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</si>
  <si>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</si>
  <si>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</si>
  <si>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</si>
  <si>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</si>
  <si>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</si>
  <si>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</si>
  <si>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</si>
  <si>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</si>
  <si>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</si>
  <si>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</si>
  <si>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</si>
  <si>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</si>
  <si>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</si>
  <si>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</si>
  <si>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</si>
  <si>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</si>
  <si>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</si>
  <si>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</si>
  <si>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</si>
  <si>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</si>
  <si>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</si>
  <si>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</si>
  <si>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</si>
  <si>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</si>
  <si>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</si>
  <si>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</si>
  <si>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</si>
  <si>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</si>
  <si>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</si>
  <si>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</si>
  <si>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</si>
  <si>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</si>
  <si>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</si>
  <si>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</si>
  <si>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</si>
  <si>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</si>
  <si>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</si>
  <si>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</si>
  <si>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</si>
  <si>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</si>
  <si>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</si>
  <si>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</si>
  <si>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</si>
  <si>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</si>
  <si>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</si>
  <si>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</si>
  <si>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</si>
  <si>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</si>
  <si>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</si>
  <si>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</si>
  <si>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</si>
  <si>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</si>
  <si>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</si>
  <si>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</si>
  <si>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</si>
  <si>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</si>
  <si>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</si>
  <si>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</si>
  <si>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</si>
  <si>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</si>
  <si>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</si>
  <si>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</si>
  <si>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</si>
  <si>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</si>
  <si>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</si>
  <si>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</si>
  <si>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</si>
  <si>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</si>
  <si>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</si>
  <si>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</si>
  <si>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</si>
  <si>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</si>
  <si>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</si>
  <si>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</si>
  <si>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</si>
  <si>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</si>
  <si>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</si>
  <si>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</si>
  <si>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</si>
  <si>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</si>
  <si>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</si>
  <si>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</si>
  <si>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</si>
  <si>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</si>
  <si>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</si>
  <si>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</si>
  <si>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</si>
  <si>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</si>
  <si>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</si>
  <si>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</si>
  <si>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</si>
  <si>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</si>
  <si>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</si>
  <si>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</si>
  <si>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</si>
  <si>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</si>
  <si>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</si>
  <si>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</si>
  <si>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</si>
  <si>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</si>
  <si>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</si>
  <si>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</si>
  <si>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</si>
  <si>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</si>
  <si>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</si>
  <si>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</si>
  <si>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</si>
  <si>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</si>
  <si>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</si>
  <si>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</si>
  <si>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</si>
  <si>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</si>
  <si>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</si>
  <si>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</si>
  <si>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</si>
  <si>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</si>
  <si>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</si>
  <si>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</si>
  <si>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</si>
  <si>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</si>
  <si>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</si>
  <si>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</si>
  <si>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</si>
  <si>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</si>
  <si>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</si>
  <si>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</si>
  <si>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</si>
  <si>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</si>
  <si>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</si>
  <si>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</si>
  <si>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</si>
  <si>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</si>
  <si>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</si>
  <si>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</si>
  <si>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</si>
  <si>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</si>
  <si>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</si>
  <si>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</si>
  <si>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</si>
  <si>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</si>
  <si>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</si>
  <si>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</si>
  <si>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</si>
  <si>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</si>
  <si>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</si>
  <si>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</si>
  <si>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</si>
  <si>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</si>
  <si>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</si>
  <si>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</si>
  <si>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</si>
  <si>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</si>
  <si>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</si>
  <si>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</si>
  <si>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</si>
  <si>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</si>
  <si>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</si>
  <si>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</si>
  <si>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</si>
  <si>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</si>
  <si>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</si>
  <si>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</si>
  <si>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</si>
  <si>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</si>
  <si>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</si>
  <si>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</si>
  <si>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</si>
  <si>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</si>
  <si>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</si>
  <si>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</si>
  <si>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</si>
  <si>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</si>
  <si>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</si>
  <si>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</si>
  <si>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</si>
  <si>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</si>
  <si>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</si>
  <si>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</si>
  <si>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</si>
  <si>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</si>
  <si>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</si>
  <si>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</si>
  <si>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</si>
  <si>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</si>
  <si>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</si>
  <si>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</si>
  <si>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</si>
  <si>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</si>
  <si>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</si>
  <si>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</si>
  <si>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</si>
  <si>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</si>
  <si>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</si>
  <si>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</si>
  <si>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</si>
  <si>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</si>
  <si>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</si>
  <si>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</si>
  <si>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</si>
  <si>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</si>
  <si>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</si>
  <si>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</si>
  <si>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</si>
  <si>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</si>
  <si>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</si>
  <si>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</si>
  <si>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</si>
  <si>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</si>
  <si>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</si>
  <si>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</si>
  <si>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</si>
  <si>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</si>
  <si>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</si>
  <si>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</si>
  <si>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</si>
  <si>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</si>
  <si>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</si>
  <si>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</si>
  <si>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</si>
  <si>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</si>
  <si>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</si>
  <si>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</si>
  <si>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</si>
  <si>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</si>
  <si>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</si>
  <si>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</si>
  <si>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</si>
  <si>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</si>
  <si>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</si>
  <si>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</si>
  <si>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</si>
  <si>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</si>
  <si>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</si>
  <si>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</si>
  <si>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</si>
  <si>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</si>
  <si>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</si>
  <si>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</si>
  <si>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</si>
  <si>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</si>
  <si>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</si>
  <si>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</si>
  <si>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</si>
  <si>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</si>
  <si>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</si>
  <si>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</si>
  <si>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</si>
  <si>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</si>
  <si>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</si>
  <si>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</si>
  <si>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</si>
  <si>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</si>
  <si>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</si>
  <si>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</si>
  <si>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</si>
  <si>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</si>
  <si>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</si>
  <si>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</si>
  <si>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</si>
  <si>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</si>
  <si>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</si>
  <si>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</si>
  <si>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</si>
  <si>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</si>
  <si>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</si>
  <si>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</si>
  <si>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</si>
  <si>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</si>
  <si>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</si>
  <si>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</si>
  <si>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</si>
  <si>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</si>
  <si>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</si>
  <si>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</si>
  <si>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</si>
  <si>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</si>
  <si>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</si>
  <si>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</si>
  <si>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</si>
  <si>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</si>
  <si>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</si>
  <si>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</si>
  <si>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</si>
  <si>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</si>
  <si>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</si>
  <si>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</si>
  <si>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</si>
  <si>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</si>
  <si>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</si>
  <si>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</si>
  <si>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</si>
  <si>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</si>
  <si>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</si>
  <si>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</si>
  <si>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</si>
  <si>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</si>
  <si>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</si>
  <si>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</si>
  <si>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</si>
  <si>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</si>
  <si>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</si>
  <si>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</si>
  <si>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</si>
  <si>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</si>
  <si>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</si>
  <si>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</si>
  <si>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</si>
  <si>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</si>
  <si>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</si>
  <si>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</si>
  <si>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</si>
  <si>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</si>
  <si>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</si>
  <si>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</si>
  <si>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</si>
  <si>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</si>
  <si>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</si>
  <si>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</si>
  <si>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</si>
  <si>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</si>
  <si>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</si>
  <si>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</si>
  <si>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</si>
  <si>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</si>
  <si>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</si>
  <si>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</si>
  <si>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</si>
  <si>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</si>
  <si>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</si>
  <si>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</si>
  <si>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</si>
  <si>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</si>
  <si>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</si>
  <si>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</si>
  <si>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</si>
  <si>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</si>
  <si>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</si>
  <si>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</si>
  <si>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</si>
  <si>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</si>
  <si>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</si>
  <si>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</si>
  <si>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</si>
  <si>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</si>
  <si>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</si>
  <si>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</si>
  <si>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</si>
  <si>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</si>
  <si>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</si>
  <si>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</si>
  <si>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</si>
  <si>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</si>
  <si>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</si>
  <si>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</si>
  <si>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</si>
  <si>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</si>
  <si>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</si>
  <si>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</si>
  <si>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</si>
  <si>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</si>
  <si>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</si>
  <si>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</si>
  <si>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</si>
  <si>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</si>
  <si>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</si>
  <si>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</si>
  <si>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</si>
  <si>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</si>
  <si>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</si>
  <si>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</si>
  <si>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</si>
  <si>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</si>
  <si>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</si>
  <si>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</si>
  <si>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</si>
  <si>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</si>
  <si>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</si>
  <si>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</si>
  <si>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</si>
  <si>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</si>
  <si>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</si>
  <si>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</si>
  <si>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</si>
  <si>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</si>
  <si>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</si>
  <si>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</si>
  <si>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</si>
  <si>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</si>
  <si>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</si>
  <si>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</si>
  <si>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</si>
  <si>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</si>
  <si>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</si>
  <si>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</si>
  <si>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</si>
  <si>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</si>
  <si>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</si>
  <si>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</si>
  <si>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</si>
  <si>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</si>
  <si>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</si>
  <si>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</si>
  <si>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</si>
  <si>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</si>
  <si>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</si>
  <si>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</si>
  <si>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</si>
  <si>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</si>
  <si>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</si>
  <si>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</si>
  <si>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</si>
  <si>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</si>
  <si>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</si>
  <si>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</si>
  <si>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</si>
  <si>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</si>
  <si>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</si>
  <si>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</si>
  <si>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</si>
  <si>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</si>
  <si>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</si>
  <si>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</si>
  <si>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</si>
  <si>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</si>
  <si>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</si>
  <si>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</si>
  <si>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</si>
  <si>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</si>
  <si>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</si>
  <si>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</si>
  <si>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</si>
  <si>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</si>
  <si>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</si>
  <si>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</si>
  <si>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</si>
  <si>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</si>
  <si>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</si>
  <si>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</si>
  <si>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</si>
  <si>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</si>
  <si>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</si>
  <si>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</si>
  <si>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</si>
  <si>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</si>
  <si>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</si>
  <si>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</si>
  <si>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</si>
  <si>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</si>
  <si>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</si>
  <si>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</si>
  <si>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</si>
  <si>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</si>
  <si>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</si>
  <si>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</si>
  <si>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</si>
  <si>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</si>
  <si>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</si>
  <si>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</si>
  <si>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</si>
  <si>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</si>
  <si>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</si>
  <si>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</si>
  <si>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</si>
  <si>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</si>
  <si>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</si>
  <si>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</si>
  <si>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</si>
  <si>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</si>
  <si>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</si>
  <si>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</si>
  <si>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</si>
  <si>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</si>
  <si>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</si>
  <si>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</si>
  <si>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</si>
  <si>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</si>
  <si>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</si>
  <si>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</si>
  <si>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</si>
  <si>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</si>
  <si>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</si>
  <si>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</si>
  <si>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</si>
  <si>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</si>
  <si>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</si>
  <si>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</si>
  <si>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</si>
  <si>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</si>
  <si>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</si>
  <si>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</si>
  <si>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</si>
  <si>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</si>
  <si>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</si>
  <si>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</si>
  <si>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</si>
  <si>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</si>
  <si>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</si>
  <si>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</si>
  <si>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</si>
  <si>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</si>
  <si>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</si>
  <si>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</si>
  <si>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</si>
  <si>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</si>
  <si>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</si>
  <si>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</si>
  <si>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</si>
  <si>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</si>
  <si>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</si>
  <si>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</si>
  <si>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</si>
  <si>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</si>
  <si>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</si>
  <si>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</si>
  <si>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</si>
  <si>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</si>
  <si>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</si>
  <si>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</si>
  <si>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</si>
  <si>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</si>
  <si>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</si>
  <si>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</si>
  <si>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</si>
  <si>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</si>
  <si>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</si>
  <si>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</si>
  <si>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</si>
  <si>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</si>
  <si>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</si>
  <si>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</si>
  <si>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</si>
  <si>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</si>
  <si>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</si>
  <si>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</si>
  <si>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</si>
  <si>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</si>
  <si>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</si>
  <si>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</si>
  <si>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</si>
  <si>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</si>
  <si>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</si>
  <si>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</si>
  <si>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</si>
  <si>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</si>
  <si>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</si>
  <si>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</si>
  <si>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</si>
  <si>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</si>
  <si>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</si>
  <si>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</si>
  <si>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</si>
  <si>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</si>
  <si>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</si>
  <si>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</si>
  <si>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</si>
  <si>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</si>
  <si>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</si>
  <si>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</si>
  <si>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</si>
  <si>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</si>
  <si>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</si>
  <si>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</si>
  <si>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</si>
  <si>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</si>
  <si>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</si>
  <si>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</si>
  <si>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</si>
  <si>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</si>
  <si>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</si>
  <si>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</si>
  <si>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</si>
  <si>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</si>
  <si>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</si>
  <si>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</si>
  <si>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</si>
  <si>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</si>
  <si>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</si>
  <si>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</si>
  <si>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</si>
  <si>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</si>
  <si>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</si>
  <si>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</si>
  <si>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</si>
  <si>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</si>
  <si>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</si>
  <si>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</si>
  <si>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</si>
  <si>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</si>
  <si>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</si>
  <si>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</si>
  <si>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</si>
  <si>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</si>
  <si>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</si>
  <si>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</si>
  <si>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</si>
  <si>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</si>
  <si>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</si>
  <si>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</si>
  <si>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</si>
  <si>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</si>
  <si>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</si>
  <si>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</si>
  <si>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</si>
  <si>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</si>
  <si>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</si>
  <si>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</si>
  <si>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</si>
  <si>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</si>
  <si>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</si>
  <si>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</si>
  <si>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</si>
  <si>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</si>
  <si>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</si>
  <si>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</si>
  <si>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</si>
  <si>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</si>
  <si>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</si>
  <si>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</si>
  <si>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</si>
  <si>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</si>
  <si>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</si>
  <si>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</si>
  <si>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</si>
  <si>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</si>
  <si>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</si>
  <si>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</si>
  <si>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</si>
  <si>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</si>
  <si>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</si>
  <si>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</si>
  <si>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</si>
  <si>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</si>
  <si>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</si>
  <si>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</si>
  <si>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</si>
  <si>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</si>
  <si>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</si>
  <si>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</si>
  <si>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</si>
  <si>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</si>
  <si>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</si>
  <si>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</si>
  <si>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</si>
  <si>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</si>
  <si>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</si>
  <si>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</si>
  <si>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</si>
  <si>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</si>
  <si>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</si>
  <si>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</si>
  <si>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</si>
  <si>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</si>
  <si>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</si>
  <si>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</si>
  <si>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</si>
  <si>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</si>
  <si>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</si>
  <si>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</si>
  <si>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</si>
  <si>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</si>
  <si>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</si>
  <si>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</si>
  <si>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</si>
  <si>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</si>
  <si>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</si>
  <si>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</si>
  <si>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</si>
  <si>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</si>
  <si>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</si>
  <si>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</si>
  <si>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</si>
  <si>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</si>
  <si>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</si>
  <si>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</si>
  <si>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</si>
  <si>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</si>
  <si>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</si>
  <si>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</si>
  <si>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</si>
  <si>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</si>
  <si>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</si>
  <si>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</si>
  <si>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</si>
  <si>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</si>
  <si>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</si>
  <si>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</si>
  <si>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</si>
  <si>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</si>
  <si>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</si>
  <si>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</si>
  <si>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</si>
  <si>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</si>
  <si>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</si>
  <si>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</si>
  <si>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</si>
  <si>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</si>
  <si>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</si>
  <si>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</si>
  <si>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</si>
  <si>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</si>
  <si>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</si>
  <si>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</si>
  <si>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</si>
  <si>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</si>
  <si>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</si>
  <si>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</si>
  <si>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</si>
  <si>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</si>
  <si>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</si>
  <si>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</si>
  <si>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</si>
  <si>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</si>
  <si>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</si>
  <si>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</si>
  <si>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</si>
  <si>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</si>
  <si>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</si>
  <si>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</si>
  <si>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</si>
  <si>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</si>
  <si>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</si>
  <si>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</si>
  <si>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</si>
  <si>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</si>
  <si>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</si>
  <si>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</si>
  <si>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</si>
  <si>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</si>
  <si>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</si>
  <si>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</si>
  <si>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</si>
  <si>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</si>
  <si>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</si>
  <si>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</si>
  <si>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</si>
  <si>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</si>
  <si>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</si>
  <si>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</si>
  <si>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</si>
  <si>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</si>
  <si>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</si>
  <si>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</si>
  <si>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</si>
  <si>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</si>
  <si>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</si>
  <si>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</si>
  <si>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</si>
  <si>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</si>
  <si>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</si>
  <si>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</si>
  <si>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</si>
  <si>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</si>
  <si>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</si>
  <si>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</si>
  <si>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</si>
  <si>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</si>
  <si>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</si>
  <si>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</si>
  <si>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</si>
  <si>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</si>
  <si>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</si>
  <si>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</si>
  <si>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</si>
  <si>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</si>
  <si>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</si>
  <si>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</si>
  <si>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</si>
  <si>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</si>
  <si>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</si>
  <si>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</si>
  <si>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</si>
  <si>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</si>
  <si>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</si>
  <si>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</si>
  <si>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</si>
  <si>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</si>
  <si>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</si>
  <si>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</si>
  <si>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</si>
  <si>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</si>
  <si>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</si>
  <si>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</si>
  <si>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</si>
  <si>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</si>
  <si>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</si>
  <si>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</si>
  <si>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</si>
  <si>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</si>
  <si>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</si>
  <si>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</si>
  <si>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</si>
  <si>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</si>
  <si>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</si>
  <si>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</si>
  <si>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</si>
  <si>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</si>
  <si>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</si>
  <si>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</si>
  <si>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</si>
  <si>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</si>
  <si>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</si>
  <si>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</si>
  <si>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</si>
  <si>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</si>
  <si>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</si>
  <si>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</si>
  <si>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</si>
  <si>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</si>
  <si>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</si>
  <si>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</si>
  <si>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</si>
  <si>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</si>
  <si>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</si>
  <si>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</si>
  <si>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</si>
  <si>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</si>
  <si>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</si>
  <si>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</si>
  <si>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</si>
  <si>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</si>
  <si>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</si>
  <si>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</si>
  <si>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</si>
  <si>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</si>
  <si>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</si>
  <si>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</si>
  <si>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</si>
  <si>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</si>
  <si>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</si>
  <si>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</si>
  <si>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</si>
  <si>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</si>
  <si>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</si>
  <si>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</si>
  <si>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</si>
  <si>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</si>
  <si>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</si>
  <si>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</si>
  <si>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</si>
  <si>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</si>
  <si>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</si>
  <si>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</si>
  <si>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</si>
  <si>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</si>
  <si>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</si>
  <si>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</si>
  <si>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</si>
  <si>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</si>
  <si>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</si>
  <si>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</si>
  <si>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</si>
  <si>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</si>
  <si>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</si>
  <si>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</si>
  <si>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</si>
  <si>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</si>
  <si>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</si>
  <si>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</si>
  <si>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</si>
  <si>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</si>
  <si>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</si>
  <si>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</si>
  <si>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</si>
  <si>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</si>
  <si>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</si>
  <si>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</si>
  <si>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</si>
  <si>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</si>
  <si>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</si>
  <si>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</si>
  <si>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</si>
  <si>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</si>
  <si>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</si>
  <si>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</si>
  <si>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</si>
  <si>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</si>
  <si>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</si>
  <si>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</si>
  <si>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</si>
  <si>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</si>
  <si>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</si>
  <si>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</si>
  <si>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</si>
  <si>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</si>
  <si>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</si>
  <si>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</si>
  <si>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</si>
  <si>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</si>
  <si>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</si>
  <si>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</si>
  <si>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</si>
  <si>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</si>
  <si>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</si>
  <si>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</si>
  <si>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</si>
  <si>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</si>
  <si>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</si>
  <si>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</si>
  <si>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</si>
  <si>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</si>
  <si>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</si>
  <si>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</si>
  <si>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</si>
  <si>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</si>
  <si>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</si>
  <si>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</si>
  <si>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</si>
  <si>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</si>
  <si>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</si>
  <si>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</si>
  <si>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</si>
  <si>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</si>
  <si>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</si>
  <si>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</si>
  <si>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</si>
  <si>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</si>
  <si>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</si>
  <si>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</si>
  <si>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</si>
  <si>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</si>
  <si>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</si>
  <si>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</si>
  <si>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</si>
  <si>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</si>
  <si>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</si>
  <si>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</si>
  <si>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</si>
  <si>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</si>
  <si>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</si>
  <si>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</si>
  <si>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</si>
  <si>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</si>
  <si>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</si>
  <si>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</si>
  <si>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</si>
  <si>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</si>
  <si>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</si>
  <si>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</si>
  <si>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</si>
  <si>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</si>
  <si>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</si>
  <si>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</si>
  <si>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</si>
  <si>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</si>
  <si>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</si>
  <si>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</si>
  <si>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</si>
  <si>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</si>
  <si>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</si>
  <si>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</si>
  <si>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</si>
  <si>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</si>
  <si>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</si>
  <si>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</si>
  <si>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</si>
  <si>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</si>
  <si>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</si>
  <si>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</si>
  <si>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</si>
  <si>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</si>
  <si>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</si>
  <si>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</si>
  <si>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</si>
  <si>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</si>
  <si>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</si>
  <si>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</si>
  <si>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</si>
  <si>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</si>
  <si>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</si>
  <si>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</si>
  <si>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</si>
  <si>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</si>
  <si>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</si>
  <si>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</si>
  <si>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</si>
  <si>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</si>
  <si>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</si>
  <si>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</si>
  <si>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</si>
  <si>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</si>
  <si>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</si>
  <si>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</si>
  <si>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</si>
  <si>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</si>
  <si>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</si>
  <si>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</si>
  <si>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</si>
  <si>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</si>
  <si>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</si>
  <si>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</si>
  <si>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</si>
  <si>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</si>
  <si>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</si>
  <si>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</si>
  <si>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</si>
  <si>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</si>
  <si>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</si>
  <si>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</si>
  <si>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</si>
  <si>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</si>
  <si>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</si>
  <si>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</si>
  <si>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</si>
  <si>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</si>
  <si>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</si>
  <si>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</si>
  <si>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</si>
  <si>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</si>
  <si>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</si>
  <si>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</si>
  <si>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</si>
  <si>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</si>
  <si>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</si>
  <si>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</si>
  <si>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</si>
  <si>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</si>
  <si>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</si>
  <si>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</si>
  <si>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</si>
  <si>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</si>
  <si>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</si>
  <si>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</si>
  <si>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</si>
  <si>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</si>
  <si>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</si>
  <si>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</si>
  <si>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</si>
  <si>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</si>
  <si>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</si>
  <si>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</si>
  <si>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</si>
  <si>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</si>
  <si>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</si>
  <si>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</si>
  <si>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</si>
  <si>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</si>
  <si>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</si>
  <si>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</si>
  <si>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</si>
  <si>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</si>
  <si>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</si>
  <si>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</si>
  <si>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</si>
  <si>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</si>
  <si>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</si>
  <si>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</si>
  <si>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</si>
  <si>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</si>
  <si>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</si>
  <si>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</si>
  <si>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</si>
  <si>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</si>
  <si>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</si>
  <si>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</si>
  <si>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</si>
  <si>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</si>
  <si>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</si>
  <si>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</si>
  <si>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</si>
  <si>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</si>
  <si>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</si>
  <si>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</si>
  <si>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</si>
  <si>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</si>
  <si>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</si>
  <si>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</si>
  <si>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</si>
  <si>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</si>
  <si>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</si>
  <si>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</si>
  <si>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</si>
  <si>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</si>
  <si>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</si>
  <si>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</si>
  <si>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</si>
  <si>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</si>
  <si>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</si>
  <si>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</si>
  <si>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</si>
  <si>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</si>
  <si>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</si>
  <si>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</si>
  <si>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</si>
  <si>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</si>
  <si>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</si>
  <si>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</si>
  <si>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</si>
  <si>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</si>
  <si>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</si>
  <si>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</si>
  <si>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</si>
  <si>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</si>
  <si>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</si>
  <si>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</si>
  <si>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</si>
  <si>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</si>
  <si>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</si>
  <si>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</si>
  <si>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</si>
  <si>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</si>
  <si>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</si>
  <si>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</si>
  <si>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</si>
  <si>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</si>
  <si>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</si>
  <si>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</si>
  <si>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</si>
  <si>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</si>
  <si>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</si>
  <si>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</si>
  <si>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</si>
  <si>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</si>
  <si>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</si>
  <si>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</si>
  <si>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</si>
  <si>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</si>
  <si>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</si>
  <si>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</si>
  <si>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</si>
  <si>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</si>
  <si>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</si>
  <si>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</si>
  <si>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</si>
  <si>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</si>
  <si>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</si>
  <si>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</si>
  <si>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</si>
  <si>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</si>
  <si>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</si>
  <si>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</si>
  <si>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</si>
  <si>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</si>
  <si>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</si>
  <si>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</si>
  <si>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</si>
  <si>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</si>
  <si>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</si>
  <si>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</si>
  <si>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</si>
  <si>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</si>
  <si>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</si>
  <si>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</si>
  <si>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</si>
  <si>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</si>
  <si>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</si>
  <si>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</si>
  <si>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</si>
  <si>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</si>
  <si>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</si>
  <si>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</si>
  <si>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</si>
  <si>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</si>
  <si>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</si>
  <si>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</si>
  <si>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</si>
  <si>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</si>
  <si>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</si>
  <si>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</si>
  <si>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</si>
  <si>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</si>
  <si>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</si>
  <si>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</si>
  <si>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</si>
  <si>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</si>
  <si>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</si>
  <si>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</si>
  <si>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</si>
  <si>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</si>
  <si>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</si>
  <si>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</si>
  <si>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</si>
  <si>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</si>
  <si>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</si>
  <si>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</si>
  <si>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</si>
  <si>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</si>
  <si>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</si>
  <si>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</si>
  <si>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</si>
  <si>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</si>
  <si>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</si>
  <si>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</si>
  <si>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</si>
  <si>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</si>
  <si>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</si>
  <si>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</si>
  <si>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</si>
  <si>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</si>
  <si>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</si>
  <si>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</si>
  <si>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</si>
  <si>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</si>
  <si>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</si>
  <si>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</si>
  <si>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</si>
  <si>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</si>
  <si>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</si>
  <si>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</si>
  <si>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</si>
  <si>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</si>
  <si>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</si>
  <si>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</si>
  <si>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</si>
  <si>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</si>
  <si>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</si>
  <si>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</si>
  <si>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</si>
  <si>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</si>
  <si>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</si>
  <si>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</si>
  <si>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</si>
  <si>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</si>
  <si>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</si>
  <si>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</si>
  <si>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</si>
  <si>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</si>
  <si>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</si>
  <si>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</si>
  <si>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</si>
  <si>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</si>
  <si>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</si>
  <si>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</si>
  <si>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</si>
  <si>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</si>
  <si>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</si>
  <si>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</si>
  <si>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</si>
  <si>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</si>
  <si>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</si>
  <si>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</si>
  <si>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</si>
  <si>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</si>
  <si>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</si>
  <si>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</si>
  <si>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</si>
  <si>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</si>
  <si>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</si>
  <si>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</si>
  <si>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</si>
  <si>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</si>
  <si>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</si>
  <si>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</si>
  <si>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</si>
  <si>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</si>
  <si>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</si>
  <si>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</si>
  <si>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</si>
  <si>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</si>
  <si>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</si>
  <si>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</si>
  <si>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</si>
  <si>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</si>
  <si>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</si>
  <si>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</si>
  <si>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</si>
  <si>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</si>
  <si>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</si>
  <si>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</si>
  <si>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</si>
  <si>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</si>
  <si>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</si>
  <si>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</si>
  <si>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</si>
  <si>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</si>
  <si>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</si>
  <si>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</si>
  <si>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</si>
  <si>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</si>
  <si>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</si>
  <si>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</si>
  <si>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</si>
  <si>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</si>
  <si>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</si>
  <si>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</si>
  <si>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</si>
  <si>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</si>
  <si>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</si>
  <si>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</si>
  <si>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</si>
  <si>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</si>
  <si>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</si>
  <si>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</si>
  <si>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</si>
  <si>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</si>
  <si>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</si>
  <si>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</si>
  <si>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</si>
  <si>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</si>
  <si>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</si>
  <si>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</si>
  <si>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</si>
  <si>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</si>
  <si>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</si>
  <si>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</si>
  <si>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</si>
  <si>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</si>
  <si>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</si>
  <si>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</si>
  <si>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</si>
  <si>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</si>
  <si>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</si>
  <si>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</si>
  <si>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</si>
  <si>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</si>
  <si>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</si>
  <si>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</si>
  <si>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</si>
  <si>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</si>
  <si>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</si>
  <si>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</si>
  <si>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</si>
  <si>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</si>
  <si>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</si>
  <si>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</si>
  <si>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</si>
  <si>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</si>
  <si>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</si>
  <si>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</si>
  <si>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</si>
  <si>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</si>
  <si>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</si>
  <si>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</si>
  <si>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</si>
  <si>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</si>
  <si>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</si>
  <si>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</si>
  <si>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</si>
  <si>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</si>
  <si>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</si>
  <si>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</si>
  <si>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</si>
  <si>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</si>
  <si>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</si>
  <si>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</si>
  <si>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</si>
  <si>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</si>
  <si>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</si>
  <si>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</si>
  <si>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</si>
  <si>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</si>
  <si>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</si>
  <si>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</si>
  <si>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</si>
  <si>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</si>
  <si>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</si>
  <si>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</si>
  <si>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</si>
  <si>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</si>
  <si>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</si>
  <si>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</si>
  <si>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</si>
  <si>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</si>
  <si>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</si>
  <si>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</si>
  <si>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</si>
  <si>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</si>
  <si>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</si>
  <si>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</si>
  <si>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</si>
  <si>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</si>
  <si>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</si>
  <si>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</si>
  <si>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</si>
  <si>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</si>
  <si>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</si>
  <si>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</si>
  <si>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</si>
  <si>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</si>
  <si>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</si>
  <si>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</si>
  <si>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</si>
  <si>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</si>
  <si>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</si>
  <si>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</si>
  <si>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</si>
  <si>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</si>
  <si>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</si>
  <si>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</si>
  <si>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</si>
  <si>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</si>
  <si>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</si>
  <si>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</si>
  <si>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</si>
  <si>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</si>
  <si>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</si>
  <si>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</si>
  <si>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</si>
  <si>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</si>
  <si>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</si>
  <si>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</si>
  <si>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</si>
  <si>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</si>
  <si>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</si>
  <si>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</si>
  <si>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</si>
  <si>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</si>
  <si>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</si>
  <si>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</si>
  <si>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</si>
  <si>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</si>
  <si>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</si>
  <si>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</si>
  <si>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</si>
  <si>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</si>
  <si>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</si>
  <si>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</si>
  <si>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</si>
  <si>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</si>
  <si>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</si>
  <si>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</si>
  <si>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</si>
  <si>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</si>
  <si>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</si>
  <si>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</si>
  <si>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</si>
  <si>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</si>
  <si>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</si>
  <si>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</si>
  <si>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</si>
  <si>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</si>
  <si>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</si>
  <si>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</si>
  <si>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</si>
  <si>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</si>
  <si>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</si>
  <si>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</si>
  <si>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</si>
  <si>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</si>
  <si>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</si>
  <si>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</si>
  <si>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</si>
  <si>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</si>
  <si>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</si>
  <si>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</si>
  <si>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</si>
  <si>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</si>
  <si>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</si>
  <si>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</si>
  <si>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</si>
  <si>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</si>
  <si>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</si>
  <si>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</si>
  <si>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</si>
  <si>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</si>
  <si>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</si>
  <si>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</si>
  <si>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</si>
  <si>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</si>
  <si>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</si>
  <si>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</si>
  <si>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</si>
  <si>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</si>
  <si>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</si>
  <si>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</si>
  <si>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</si>
  <si>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</si>
  <si>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</si>
  <si>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</si>
  <si>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</si>
  <si>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</si>
  <si>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</si>
  <si>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</si>
  <si>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</si>
  <si>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</si>
  <si>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</si>
  <si>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</si>
  <si>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</si>
  <si>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</si>
  <si>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</si>
  <si>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</si>
  <si>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</si>
  <si>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</si>
  <si>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</si>
  <si>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</si>
  <si>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</si>
  <si>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</si>
  <si>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</si>
  <si>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</si>
  <si>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</si>
  <si>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</si>
  <si>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</si>
  <si>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</si>
  <si>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</si>
  <si>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</si>
  <si>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</si>
  <si>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</si>
  <si>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</si>
  <si>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</si>
  <si>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</si>
  <si>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</si>
  <si>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</si>
  <si>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</si>
  <si>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</si>
  <si>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</si>
  <si>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</si>
  <si>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</si>
  <si>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</si>
  <si>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</si>
  <si>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</si>
  <si>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</si>
  <si>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</si>
  <si>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</si>
  <si>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</si>
  <si>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</si>
  <si>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</si>
  <si>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</si>
  <si>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</si>
  <si>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</si>
  <si>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</si>
  <si>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</si>
  <si>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</si>
  <si>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</si>
  <si>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</si>
  <si>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</si>
  <si>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</si>
  <si>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</si>
  <si>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</si>
  <si>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</si>
  <si>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</si>
  <si>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</si>
  <si>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</si>
  <si>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</si>
  <si>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</si>
  <si>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</si>
  <si>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</si>
  <si>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</si>
  <si>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</si>
  <si>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</si>
  <si>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</si>
  <si>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</si>
  <si>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</si>
  <si>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</si>
  <si>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</si>
  <si>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</si>
  <si>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</si>
  <si>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</si>
  <si>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</si>
  <si>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</si>
  <si>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</si>
  <si>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</si>
  <si>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</si>
  <si>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</si>
  <si>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</si>
  <si>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</si>
  <si>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</si>
  <si>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</si>
  <si>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</si>
  <si>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</si>
  <si>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</si>
  <si>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</si>
  <si>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</si>
  <si>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</si>
  <si>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</si>
  <si>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</si>
  <si>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</si>
  <si>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</si>
  <si>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</si>
  <si>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</si>
  <si>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</si>
  <si>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</si>
  <si>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</si>
  <si>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</si>
  <si>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</si>
  <si>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</si>
  <si>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</si>
  <si>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</si>
  <si>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</si>
  <si>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</si>
  <si>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</si>
  <si>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</si>
  <si>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</si>
  <si>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</si>
  <si>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</si>
  <si>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</si>
  <si>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</si>
  <si>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</si>
  <si>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</si>
  <si>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</si>
  <si>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</si>
  <si>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</si>
  <si>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</si>
  <si>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</si>
  <si>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</si>
  <si>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</si>
  <si>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</si>
  <si>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</si>
  <si>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</si>
  <si>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</si>
  <si>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</si>
  <si>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</si>
  <si>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</si>
  <si>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</si>
  <si>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</si>
  <si>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</si>
  <si>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</si>
  <si>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</si>
  <si>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</si>
  <si>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</si>
  <si>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</si>
  <si>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</si>
  <si>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</si>
  <si>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</si>
  <si>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</si>
  <si>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</si>
  <si>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</si>
  <si>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</si>
  <si>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</si>
  <si>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</si>
  <si>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</si>
  <si>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</si>
  <si>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</si>
  <si>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</si>
  <si>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</si>
  <si>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</si>
  <si>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</si>
  <si>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</si>
  <si>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</si>
  <si>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</si>
  <si>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</si>
  <si>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</si>
  <si>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</si>
  <si>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</si>
  <si>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</si>
  <si>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</si>
  <si>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</si>
  <si>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</si>
  <si>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</si>
  <si>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</si>
  <si>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</si>
  <si>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</si>
  <si>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</si>
  <si>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</si>
  <si>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</si>
  <si>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</si>
  <si>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</si>
  <si>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</si>
  <si>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</si>
  <si>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</si>
  <si>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</si>
  <si>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</si>
  <si>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</si>
  <si>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</si>
  <si>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</si>
  <si>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</si>
  <si>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</si>
  <si>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</si>
  <si>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</si>
  <si>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</si>
  <si>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</si>
  <si>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</si>
  <si>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</si>
  <si>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</si>
  <si>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</si>
  <si>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</si>
  <si>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</si>
  <si>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</si>
  <si>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</si>
  <si>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</si>
  <si>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</si>
  <si>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</si>
  <si>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</si>
  <si>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</si>
  <si>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</si>
  <si>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</si>
  <si>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</si>
  <si>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</si>
  <si>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</si>
  <si>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</si>
  <si>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</si>
  <si>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</si>
  <si>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</si>
  <si>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</si>
  <si>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</si>
  <si>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</si>
  <si>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</si>
  <si>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</si>
  <si>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</si>
  <si>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</si>
  <si>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</si>
  <si>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</si>
  <si>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</si>
  <si>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</si>
  <si>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</si>
  <si>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</si>
  <si>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</si>
  <si>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</si>
  <si>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</si>
  <si>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</si>
  <si>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</si>
  <si>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</si>
  <si>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</si>
  <si>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</si>
  <si>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</si>
  <si>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</si>
  <si>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</si>
  <si>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</si>
  <si>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</si>
  <si>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</si>
  <si>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</si>
  <si>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</si>
  <si>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</si>
  <si>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</si>
  <si>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</si>
  <si>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</si>
  <si>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</si>
  <si>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</si>
  <si>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</si>
  <si>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</si>
  <si>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</si>
  <si>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</si>
  <si>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</si>
  <si>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</si>
  <si>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</si>
  <si>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</si>
  <si>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</si>
  <si>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</si>
  <si>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</si>
  <si>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</si>
  <si>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</si>
  <si>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</si>
  <si>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</si>
  <si>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</si>
  <si>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</si>
  <si>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</si>
  <si>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</si>
  <si>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</si>
  <si>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</si>
  <si>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</si>
  <si>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</si>
  <si>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</si>
  <si>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</si>
  <si>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</si>
  <si>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</si>
  <si>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</si>
  <si>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</si>
  <si>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</si>
  <si>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</si>
  <si>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</si>
  <si>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</si>
  <si>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</si>
  <si>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</si>
  <si>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</si>
  <si>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</si>
  <si>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</si>
  <si>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</si>
  <si>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</si>
  <si>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</si>
  <si>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</si>
  <si>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</si>
  <si>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</si>
  <si>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</si>
  <si>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</si>
  <si>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</si>
  <si>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</si>
  <si>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</si>
  <si>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</si>
  <si>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</si>
  <si>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</si>
  <si>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</si>
  <si>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</si>
  <si>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</si>
  <si>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</si>
  <si>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</si>
  <si>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</si>
  <si>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</si>
  <si>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</si>
  <si>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</si>
  <si>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</si>
  <si>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</si>
  <si>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</si>
  <si>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</si>
  <si>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</si>
  <si>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</si>
  <si>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</si>
  <si>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</si>
  <si>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</si>
  <si>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</si>
  <si>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</si>
  <si>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</si>
  <si>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</si>
  <si>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</si>
  <si>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</si>
  <si>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</si>
  <si>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</si>
  <si>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</si>
  <si>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</si>
  <si>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</si>
  <si>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</si>
  <si>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</si>
  <si>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</si>
  <si>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</si>
  <si>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</si>
  <si>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</si>
  <si>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</si>
  <si>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</si>
  <si>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</si>
  <si>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</si>
  <si>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</si>
  <si>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</si>
  <si>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</si>
  <si>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</si>
  <si>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</si>
  <si>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</si>
  <si>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</si>
  <si>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</si>
  <si>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</si>
  <si>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</si>
  <si>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</si>
  <si>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</si>
  <si>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</si>
  <si>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</si>
  <si>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</si>
  <si>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</si>
  <si>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</si>
  <si>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</si>
  <si>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</si>
  <si>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</si>
  <si>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</si>
  <si>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</si>
  <si>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</si>
  <si>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</si>
  <si>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</si>
  <si>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</si>
  <si>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</si>
  <si>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</si>
  <si>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</si>
  <si>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</si>
  <si>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</si>
  <si>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</si>
  <si>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</si>
  <si>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</si>
  <si>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</si>
  <si>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</si>
  <si>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</si>
  <si>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</si>
  <si>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</si>
  <si>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</si>
  <si>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</si>
  <si>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</si>
  <si>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</si>
  <si>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</si>
  <si>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</si>
  <si>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</si>
  <si>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</si>
  <si>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</si>
  <si>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</si>
  <si>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</si>
  <si>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</si>
  <si>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</si>
  <si>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</si>
  <si>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</si>
  <si>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</si>
  <si>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</si>
  <si>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</si>
  <si>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</si>
  <si>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</si>
  <si>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</si>
  <si>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</si>
  <si>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</si>
  <si>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</si>
  <si>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</si>
  <si>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</si>
  <si>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</si>
  <si>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</si>
  <si>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</si>
  <si>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</si>
  <si>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</si>
  <si>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</si>
  <si>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</si>
  <si>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</si>
  <si>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</si>
  <si>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</si>
  <si>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</si>
  <si>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</si>
  <si>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</si>
  <si>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</si>
  <si>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</si>
  <si>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</si>
  <si>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</si>
  <si>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</si>
  <si>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</si>
  <si>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</si>
  <si>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</si>
  <si>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</si>
  <si>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</si>
  <si>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</si>
  <si>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</si>
  <si>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</si>
  <si>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</si>
  <si>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</si>
  <si>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</si>
  <si>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</si>
  <si>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</si>
  <si>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</si>
  <si>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</si>
  <si>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</si>
  <si>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</si>
  <si>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</si>
  <si>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</si>
  <si>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</si>
  <si>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</si>
  <si>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</si>
  <si>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</si>
  <si>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</si>
  <si>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</si>
  <si>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</si>
  <si>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</si>
  <si>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</si>
  <si>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</si>
  <si>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</si>
  <si>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</si>
  <si>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</si>
  <si>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</si>
  <si>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</si>
  <si>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</si>
  <si>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</si>
  <si>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</si>
  <si>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</si>
  <si>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</si>
  <si>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</si>
  <si>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</si>
  <si>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</si>
  <si>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</si>
  <si>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</si>
  <si>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</si>
  <si>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</si>
  <si>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</si>
  <si>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</si>
  <si>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</si>
  <si>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</si>
  <si>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</si>
  <si>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</si>
  <si>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</si>
  <si>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</si>
  <si>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</si>
  <si>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</si>
  <si>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</si>
  <si>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</si>
  <si>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</si>
  <si>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</si>
  <si>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</si>
  <si>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</si>
  <si>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</si>
  <si>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</si>
  <si>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</si>
  <si>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</si>
  <si>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</si>
  <si>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</si>
  <si>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</si>
  <si>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</si>
  <si>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</si>
  <si>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</si>
  <si>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</si>
  <si>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</si>
  <si>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</si>
  <si>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</si>
  <si>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</si>
  <si>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</si>
  <si>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</si>
  <si>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</si>
  <si>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</si>
  <si>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</si>
  <si>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</si>
  <si>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</si>
  <si>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</si>
  <si>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</si>
  <si>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</si>
  <si>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</si>
  <si>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</si>
  <si>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</si>
  <si>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</si>
  <si>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</si>
  <si>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</si>
  <si>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</si>
  <si>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</si>
  <si>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</si>
  <si>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</si>
  <si>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</si>
  <si>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</si>
  <si>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</si>
  <si>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</si>
  <si>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</si>
  <si>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</si>
  <si>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</si>
  <si>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</si>
  <si>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</si>
  <si>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</si>
  <si>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</si>
  <si>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</si>
  <si>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</si>
  <si>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</si>
  <si>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</si>
  <si>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</si>
  <si>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</si>
  <si>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</si>
  <si>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</si>
  <si>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</si>
  <si>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</si>
  <si>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</si>
  <si>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</si>
  <si>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</si>
  <si>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</si>
  <si>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</si>
  <si>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</si>
  <si>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</si>
  <si>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</si>
  <si>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</si>
  <si>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</si>
  <si>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</si>
  <si>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</si>
  <si>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</si>
  <si>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</si>
  <si>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</si>
  <si>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</si>
  <si>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</si>
  <si>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</si>
  <si>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</si>
  <si>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</si>
  <si>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</si>
  <si>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</si>
  <si>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</si>
  <si>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</si>
  <si>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</si>
  <si>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</si>
  <si>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</si>
  <si>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</si>
  <si>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</si>
  <si>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</si>
  <si>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</si>
  <si>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</si>
  <si>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</si>
  <si>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</si>
  <si>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</si>
  <si>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</si>
  <si>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</si>
  <si>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</si>
  <si>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</si>
  <si>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</si>
  <si>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</si>
  <si>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</si>
  <si>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</si>
  <si>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</si>
  <si>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</si>
  <si>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</si>
  <si>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</si>
  <si>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</si>
  <si>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</si>
  <si>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</si>
  <si>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</si>
  <si>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</si>
  <si>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</si>
  <si>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</si>
  <si>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</si>
  <si>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</si>
  <si>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</si>
  <si>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</si>
  <si>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</si>
  <si>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</si>
  <si>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</si>
  <si>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</si>
  <si>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</si>
  <si>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</si>
  <si>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</si>
  <si>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</si>
  <si>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</si>
  <si>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</si>
  <si>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</si>
  <si>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</si>
  <si>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</si>
  <si>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</si>
  <si>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</si>
  <si>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</si>
  <si>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</si>
  <si>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</si>
  <si>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</si>
  <si>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</si>
  <si>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</si>
  <si>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</si>
  <si>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</si>
  <si>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</si>
  <si>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</si>
  <si>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</si>
  <si>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</si>
  <si>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</si>
  <si>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</si>
  <si>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</si>
  <si>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</si>
  <si>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</si>
  <si>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</si>
  <si>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</si>
  <si>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</si>
  <si>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</si>
  <si>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</si>
  <si>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</si>
  <si>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</si>
  <si>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</si>
  <si>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</si>
  <si>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</si>
  <si>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</si>
  <si>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</si>
  <si>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</si>
  <si>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</si>
  <si>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</si>
  <si>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</si>
  <si>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</si>
  <si>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</si>
  <si>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</si>
  <si>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</si>
  <si>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</si>
  <si>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</si>
  <si>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</si>
  <si>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</si>
  <si>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</si>
  <si>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</si>
  <si>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</si>
  <si>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</si>
  <si>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</si>
  <si>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</si>
  <si>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</si>
  <si>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</si>
  <si>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</si>
  <si>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</si>
  <si>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</si>
  <si>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</si>
  <si>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</si>
  <si>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</si>
  <si>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</si>
  <si>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</si>
  <si>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</si>
  <si>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</si>
  <si>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</si>
  <si>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</si>
  <si>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</si>
  <si>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</si>
  <si>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</si>
  <si>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</si>
  <si>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</si>
  <si>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</si>
  <si>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</si>
  <si>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</si>
  <si>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</si>
  <si>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</si>
  <si>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</si>
  <si>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</si>
  <si>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</si>
  <si>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</si>
  <si>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</si>
  <si>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</si>
  <si>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</si>
  <si>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</si>
  <si>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</si>
  <si>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</si>
  <si>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</si>
  <si>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</si>
  <si>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</si>
  <si>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</si>
  <si>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</si>
  <si>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</si>
  <si>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</si>
  <si>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</si>
  <si>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</si>
  <si>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</si>
  <si>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</si>
  <si>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</si>
  <si>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</si>
  <si>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</si>
  <si>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</si>
  <si>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</si>
  <si>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</si>
  <si>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</si>
  <si>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</si>
  <si>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</si>
  <si>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</si>
  <si>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</si>
  <si>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</si>
  <si>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</si>
  <si>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</si>
  <si>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</si>
  <si>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</si>
  <si>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</si>
  <si>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</si>
  <si>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</si>
  <si>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</si>
  <si>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</si>
  <si>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</si>
  <si>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</si>
  <si>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</si>
  <si>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</si>
  <si>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</si>
  <si>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</si>
  <si>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</si>
  <si>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</si>
  <si>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</si>
  <si>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</si>
  <si>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</si>
  <si>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</si>
  <si>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</si>
  <si>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</si>
  <si>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</si>
  <si>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</si>
  <si>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</si>
  <si>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</si>
  <si>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</si>
  <si>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</si>
  <si>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</si>
  <si>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</si>
  <si>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</si>
  <si>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</si>
  <si>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</si>
  <si>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</si>
  <si>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</si>
  <si>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</si>
  <si>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</si>
  <si>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</si>
  <si>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</si>
  <si>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</si>
  <si>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</si>
  <si>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</si>
  <si>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</si>
  <si>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</si>
  <si>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</si>
  <si>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</si>
  <si>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</si>
  <si>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</si>
  <si>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</si>
  <si>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</si>
  <si>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</si>
  <si>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</si>
  <si>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</si>
  <si>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</si>
  <si>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</si>
  <si>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</si>
  <si>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</si>
  <si>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</si>
  <si>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</si>
  <si>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</si>
  <si>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</si>
  <si>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</si>
  <si>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</si>
  <si>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</si>
  <si>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</si>
  <si>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</si>
  <si>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</si>
  <si>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</si>
  <si>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</si>
  <si>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</si>
  <si>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</si>
  <si>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</si>
  <si>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</si>
  <si>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</si>
  <si>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</si>
  <si>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</si>
  <si>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</si>
  <si>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</si>
  <si>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</si>
  <si>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</si>
  <si>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</si>
  <si>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</si>
  <si>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</si>
  <si>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</si>
  <si>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</si>
  <si>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</si>
  <si>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</si>
  <si>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</si>
  <si>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</si>
  <si>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</si>
  <si>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</si>
  <si>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</si>
  <si>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</si>
  <si>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</si>
  <si>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</si>
  <si>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</si>
  <si>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</si>
  <si>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</si>
  <si>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</si>
  <si>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</si>
  <si>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</si>
  <si>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</si>
  <si>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</si>
  <si>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</si>
  <si>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</si>
  <si>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</si>
  <si>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</si>
  <si>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</si>
  <si>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</si>
  <si>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</si>
  <si>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</si>
  <si>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</si>
  <si>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</si>
  <si>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</si>
  <si>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</si>
  <si>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</si>
  <si>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</si>
  <si>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</si>
  <si>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</si>
  <si>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</si>
  <si>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</si>
  <si>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</si>
  <si>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</si>
  <si>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</si>
  <si>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</si>
  <si>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</si>
  <si>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</si>
  <si>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</si>
  <si>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</si>
  <si>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</si>
  <si>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</si>
  <si>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</si>
  <si>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</si>
  <si>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</si>
  <si>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</si>
  <si>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</si>
  <si>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</si>
  <si>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</si>
  <si>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</si>
  <si>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</si>
  <si>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</si>
  <si>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</si>
  <si>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</si>
  <si>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</si>
  <si>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</si>
  <si>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</si>
  <si>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</si>
  <si>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</si>
  <si>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</si>
  <si>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</si>
  <si>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</si>
  <si>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</si>
  <si>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</si>
  <si>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</si>
  <si>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</si>
  <si>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</si>
  <si>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</si>
  <si>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</si>
  <si>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</si>
  <si>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</si>
  <si>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</si>
  <si>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</si>
  <si>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</si>
  <si>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</si>
  <si>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</si>
  <si>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</si>
  <si>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</si>
  <si>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</si>
  <si>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</si>
  <si>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</si>
  <si>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</si>
  <si>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</si>
  <si>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</si>
  <si>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</si>
  <si>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</si>
  <si>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</si>
  <si>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</si>
  <si>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</si>
  <si>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</si>
  <si>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</si>
  <si>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</si>
  <si>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</si>
  <si>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</si>
  <si>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</si>
  <si>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</si>
  <si>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</si>
  <si>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</si>
  <si>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</si>
  <si>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</si>
  <si>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</si>
  <si>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</si>
  <si>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</si>
  <si>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</si>
  <si>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</si>
  <si>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</si>
  <si>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</si>
  <si>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</si>
  <si>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</si>
  <si>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</si>
  <si>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</si>
  <si>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</si>
  <si>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</si>
  <si>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</si>
  <si>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</si>
  <si>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</si>
  <si>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</si>
  <si>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</si>
  <si>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</si>
  <si>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</si>
  <si>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</si>
  <si>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</si>
  <si>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</si>
  <si>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</si>
  <si>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</si>
  <si>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</si>
  <si>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</si>
  <si>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</si>
  <si>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</si>
  <si>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</si>
  <si>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</si>
  <si>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</si>
  <si>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</si>
  <si>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</si>
  <si>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</si>
  <si>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</si>
  <si>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</si>
  <si>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</si>
  <si>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</si>
  <si>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</si>
  <si>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</si>
  <si>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</si>
  <si>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</si>
  <si>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</si>
  <si>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</si>
  <si>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</si>
  <si>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</si>
  <si>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</si>
  <si>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</si>
  <si>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</si>
  <si>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</si>
  <si>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</si>
  <si>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</si>
  <si>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</si>
  <si>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</si>
  <si>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</si>
  <si>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</si>
  <si>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</si>
  <si>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</si>
  <si>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</si>
  <si>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</si>
  <si>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</si>
  <si>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</si>
  <si>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</si>
  <si>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</si>
  <si>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</si>
  <si>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</si>
  <si>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</si>
  <si>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</si>
  <si>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</si>
  <si>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</si>
  <si>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</si>
  <si>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</si>
  <si>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</si>
  <si>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</si>
  <si>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</si>
  <si>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</si>
  <si>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</si>
  <si>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</si>
  <si>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</si>
  <si>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</si>
  <si>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</si>
  <si>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</si>
  <si>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</si>
  <si>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</si>
  <si>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</si>
  <si>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</si>
  <si>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</si>
  <si>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</si>
  <si>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</si>
  <si>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</si>
  <si>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</si>
  <si>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</si>
  <si>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</si>
  <si>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</si>
  <si>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</si>
  <si>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</si>
  <si>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</si>
  <si>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</si>
  <si>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</si>
  <si>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</si>
  <si>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</si>
  <si>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</si>
  <si>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</si>
  <si>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</si>
  <si>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</si>
  <si>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</si>
  <si>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</si>
  <si>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</si>
  <si>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</si>
  <si>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</si>
  <si>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</si>
  <si>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</si>
  <si>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</si>
  <si>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</si>
  <si>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</si>
  <si>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</si>
  <si>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</si>
  <si>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</si>
  <si>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</si>
  <si>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</si>
  <si>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</si>
  <si>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</si>
  <si>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</si>
  <si>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</si>
  <si>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</si>
  <si>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</si>
  <si>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</si>
  <si>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</si>
  <si>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</si>
  <si>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</si>
  <si>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</si>
  <si>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</si>
  <si>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</si>
  <si>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</si>
  <si>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</si>
  <si>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</si>
  <si>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</si>
  <si>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</si>
  <si>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</si>
  <si>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</si>
  <si>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</si>
  <si>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</si>
  <si>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</si>
  <si>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</si>
  <si>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</si>
  <si>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</si>
  <si>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</si>
  <si>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</si>
  <si>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</si>
  <si>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</si>
  <si>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</si>
  <si>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</si>
  <si>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</si>
  <si>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</si>
  <si>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</si>
  <si>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</si>
  <si>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</si>
  <si>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</si>
  <si>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</si>
  <si>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</si>
  <si>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</si>
  <si>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</si>
  <si>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</si>
  <si>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</si>
  <si>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</si>
  <si>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</si>
  <si>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</si>
  <si>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</si>
  <si>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</si>
  <si>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</si>
  <si>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</si>
  <si>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</si>
  <si>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</si>
  <si>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</si>
  <si>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</si>
  <si>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</si>
  <si>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</si>
  <si>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</si>
  <si>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</si>
  <si>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</si>
  <si>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</si>
  <si>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</si>
  <si>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</si>
  <si>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</si>
  <si>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</si>
  <si>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</si>
  <si>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</si>
  <si>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</si>
  <si>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</si>
  <si>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</si>
  <si>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</si>
  <si>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</si>
  <si>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</si>
  <si>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</si>
  <si>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</si>
  <si>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</si>
  <si>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</si>
  <si>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</si>
  <si>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</si>
  <si>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</si>
  <si>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</si>
  <si>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</si>
  <si>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</si>
  <si>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</si>
  <si>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</si>
  <si>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</si>
  <si>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</si>
  <si>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</si>
  <si>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</si>
  <si>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</si>
  <si>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</si>
  <si>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</si>
  <si>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</si>
  <si>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</si>
  <si>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</si>
  <si>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</si>
  <si>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</si>
  <si>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</si>
  <si>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</si>
  <si>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</si>
  <si>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</si>
  <si>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</si>
  <si>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</si>
  <si>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</si>
  <si>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</si>
  <si>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</si>
  <si>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</si>
  <si>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</si>
  <si>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</si>
  <si>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</si>
  <si>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</si>
  <si>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</si>
  <si>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</si>
  <si>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</si>
  <si>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</si>
  <si>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</si>
  <si>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</si>
  <si>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</si>
  <si>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</si>
  <si>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</si>
  <si>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</si>
  <si>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</si>
  <si>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</si>
  <si>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</si>
  <si>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</si>
  <si>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</si>
  <si>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</si>
  <si>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</si>
  <si>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</si>
  <si>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</si>
  <si>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</si>
  <si>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</si>
  <si>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</si>
  <si>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</si>
  <si>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</si>
  <si>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</si>
  <si>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</si>
  <si>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</si>
  <si>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</si>
  <si>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</si>
  <si>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</si>
  <si>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</si>
  <si>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</si>
  <si>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</si>
  <si>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</si>
  <si>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</si>
  <si>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</si>
  <si>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</si>
  <si>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</si>
  <si>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</si>
  <si>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</si>
  <si>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</si>
  <si>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</si>
  <si>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</si>
  <si>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</si>
  <si>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</si>
  <si>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</si>
  <si>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</si>
  <si>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</si>
  <si>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</si>
  <si>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</si>
  <si>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</si>
  <si>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</si>
  <si>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</si>
  <si>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</si>
  <si>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</si>
  <si>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</si>
  <si>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</si>
  <si>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</si>
  <si>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</si>
  <si>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</si>
  <si>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</si>
  <si>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</si>
  <si>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</si>
  <si>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</si>
  <si>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</si>
  <si>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</si>
  <si>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</si>
  <si>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</si>
  <si>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</si>
  <si>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</si>
  <si>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</si>
  <si>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</si>
  <si>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</si>
  <si>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</si>
  <si>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</si>
  <si>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</si>
  <si>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</si>
  <si>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</si>
  <si>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</si>
  <si>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</si>
  <si>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</si>
  <si>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</si>
  <si>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</si>
  <si>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</si>
  <si>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</si>
  <si>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</si>
  <si>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</si>
  <si>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</si>
  <si>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</si>
  <si>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</si>
  <si>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</si>
  <si>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</si>
  <si>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</si>
  <si>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</si>
  <si>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</si>
  <si>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</si>
  <si>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</si>
  <si>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</si>
  <si>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</si>
  <si>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</si>
  <si>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</si>
  <si>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</si>
  <si>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</si>
  <si>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</si>
  <si>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</si>
  <si>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</si>
  <si>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</si>
  <si>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</si>
  <si>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</si>
  <si>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</si>
  <si>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</si>
  <si>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</si>
  <si>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</si>
  <si>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</si>
  <si>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</si>
  <si>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</si>
  <si>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</si>
  <si>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</si>
  <si>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</si>
  <si>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</si>
  <si>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</si>
  <si>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</si>
  <si>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</si>
  <si>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</si>
  <si>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</si>
  <si>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</si>
  <si>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</si>
  <si>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</si>
  <si>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</si>
  <si>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</si>
  <si>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</si>
  <si>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</si>
  <si>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</si>
  <si>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</si>
  <si>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</si>
  <si>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</si>
  <si>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</si>
  <si>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</si>
  <si>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</si>
  <si>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</si>
  <si>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</si>
  <si>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</si>
  <si>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</si>
  <si>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</si>
  <si>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</si>
  <si>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</si>
  <si>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</si>
  <si>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</si>
  <si>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</si>
  <si>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</si>
  <si>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</si>
  <si>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</si>
  <si>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</si>
  <si>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</si>
  <si>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</si>
  <si>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</si>
  <si>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</si>
  <si>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</si>
  <si>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</si>
  <si>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</si>
  <si>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</si>
  <si>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</si>
  <si>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</si>
  <si>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</si>
  <si>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</si>
  <si>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</si>
  <si>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</si>
  <si>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</si>
  <si>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</si>
  <si>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</si>
  <si>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</si>
  <si>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</si>
  <si>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</si>
  <si>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</si>
  <si>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</si>
  <si>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</si>
  <si>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</si>
  <si>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</si>
  <si>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</si>
  <si>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</si>
  <si>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</si>
  <si>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</si>
  <si>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</si>
  <si>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</si>
  <si>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</si>
  <si>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</si>
  <si>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</si>
  <si>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</si>
  <si>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</si>
  <si>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</si>
  <si>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</si>
  <si>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</si>
  <si>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</si>
  <si>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</si>
  <si>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</si>
  <si>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</si>
  <si>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</si>
  <si>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</si>
  <si>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</si>
  <si>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</si>
  <si>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</si>
  <si>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</si>
  <si>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</si>
  <si>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</si>
  <si>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</si>
  <si>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</si>
  <si>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</si>
  <si>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</si>
  <si>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</si>
  <si>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</si>
  <si>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</si>
  <si>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</si>
  <si>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</si>
  <si>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</si>
  <si>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</si>
  <si>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</si>
  <si>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</si>
  <si>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</si>
  <si>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</si>
  <si>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</si>
  <si>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</si>
  <si>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</si>
  <si>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</si>
  <si>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</si>
  <si>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</si>
  <si>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</si>
  <si>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</si>
  <si>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</si>
  <si>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</si>
  <si>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</si>
  <si>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</si>
  <si>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</si>
  <si>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</si>
  <si>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</si>
  <si>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</si>
  <si>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</si>
  <si>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</si>
  <si>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</si>
  <si>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</si>
  <si>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</si>
  <si>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</si>
  <si>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</si>
  <si>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</si>
  <si>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</si>
  <si>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</si>
  <si>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</si>
  <si>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</si>
  <si>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</si>
  <si>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</si>
  <si>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</si>
  <si>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</si>
  <si>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</si>
  <si>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</si>
  <si>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</si>
  <si>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</si>
  <si>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</si>
  <si>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</si>
  <si>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</si>
  <si>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</si>
  <si>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</si>
  <si>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</si>
  <si>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</si>
  <si>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</si>
  <si>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</si>
  <si>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</si>
  <si>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</si>
  <si>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</si>
  <si>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</si>
  <si>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</si>
  <si>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</si>
  <si>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</si>
  <si>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</si>
  <si>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</si>
  <si>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</si>
  <si>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</si>
  <si>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</si>
  <si>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</si>
  <si>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</si>
  <si>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</si>
  <si>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</si>
  <si>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</si>
  <si>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</si>
  <si>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</si>
  <si>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</si>
  <si>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</si>
  <si>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</si>
  <si>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</si>
  <si>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</si>
  <si>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</si>
  <si>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</si>
  <si>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</si>
  <si>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</si>
  <si>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</si>
  <si>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</si>
  <si>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</si>
  <si>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</si>
  <si>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</si>
  <si>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</si>
  <si>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</si>
  <si>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</si>
  <si>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</si>
  <si>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</si>
  <si>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</si>
  <si>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</si>
  <si>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</si>
  <si>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</si>
  <si>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</si>
  <si>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</si>
  <si>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</si>
  <si>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</si>
  <si>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</si>
  <si>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</si>
  <si>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</si>
  <si>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</si>
  <si>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</si>
  <si>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</si>
  <si>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</si>
  <si>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</si>
  <si>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</si>
  <si>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</si>
  <si>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</si>
  <si>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</si>
  <si>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</si>
  <si>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</si>
  <si>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</si>
  <si>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</si>
  <si>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</si>
  <si>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</si>
  <si>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</si>
  <si>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</si>
  <si>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</si>
  <si>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</si>
  <si>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</si>
  <si>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</si>
  <si>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</si>
  <si>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</si>
  <si>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</si>
  <si>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</si>
  <si>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</si>
  <si>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</si>
  <si>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</si>
  <si>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</si>
  <si>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</si>
  <si>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</si>
  <si>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</si>
  <si>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</si>
  <si>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</si>
  <si>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</si>
  <si>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</si>
  <si>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</si>
  <si>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</si>
  <si>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</si>
  <si>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</si>
  <si>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</si>
  <si>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</si>
  <si>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</si>
  <si>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</si>
  <si>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</si>
  <si>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</si>
  <si>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</si>
  <si>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</si>
  <si>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</si>
  <si>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</si>
  <si>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</si>
  <si>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</si>
  <si>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</si>
  <si>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</si>
  <si>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</si>
  <si>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</si>
  <si>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</si>
  <si>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</si>
  <si>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</si>
  <si>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</si>
  <si>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</si>
  <si>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</si>
  <si>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</si>
  <si>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</si>
  <si>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</si>
  <si>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</si>
  <si>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</si>
  <si>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</si>
  <si>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</si>
  <si>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</si>
  <si>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</si>
  <si>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</si>
  <si>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</si>
  <si>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</si>
  <si>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</si>
  <si>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</si>
  <si>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</si>
  <si>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</si>
  <si>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</si>
  <si>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</si>
  <si>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</si>
  <si>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</si>
  <si>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</si>
  <si>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</si>
  <si>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</si>
  <si>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</si>
  <si>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</si>
  <si>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</si>
  <si>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</si>
  <si>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</si>
  <si>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</si>
  <si>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</si>
  <si>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</si>
  <si>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</si>
  <si>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</si>
  <si>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</si>
  <si>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</si>
  <si>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</si>
  <si>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</si>
  <si>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</si>
  <si>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</si>
  <si>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</si>
  <si>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</si>
  <si>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</si>
  <si>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</si>
  <si>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</si>
  <si>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</si>
  <si>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</si>
  <si>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</si>
  <si>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</si>
  <si>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</si>
  <si>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</si>
  <si>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</si>
  <si>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</si>
  <si>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</si>
  <si>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</si>
  <si>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</si>
  <si>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</si>
  <si>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</si>
  <si>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</si>
  <si>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</si>
  <si>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</si>
  <si>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</si>
  <si>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</si>
  <si>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</si>
  <si>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</si>
  <si>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</si>
  <si>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</si>
  <si>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</si>
  <si>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</si>
  <si>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</si>
  <si>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</si>
  <si>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</si>
  <si>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</si>
  <si>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</si>
  <si>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</si>
  <si>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</si>
  <si>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</si>
  <si>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</si>
  <si>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</si>
  <si>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</si>
  <si>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</si>
  <si>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</si>
  <si>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</si>
  <si>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</si>
  <si>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</si>
  <si>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</si>
  <si>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</si>
  <si>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</si>
  <si>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</si>
  <si>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</si>
  <si>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</si>
  <si>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</si>
  <si>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</si>
  <si>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</si>
  <si>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</si>
  <si>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</si>
  <si>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</si>
  <si>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</si>
  <si>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</si>
  <si>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</si>
  <si>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</si>
  <si>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</si>
  <si>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</si>
  <si>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</si>
  <si>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</si>
  <si>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</si>
  <si>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</si>
  <si>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</si>
  <si>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</si>
  <si>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</si>
  <si>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</si>
  <si>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</si>
  <si>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</si>
  <si>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</si>
  <si>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</si>
  <si>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</si>
  <si>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</si>
  <si>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</si>
  <si>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</si>
  <si>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</si>
  <si>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</si>
  <si>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</si>
  <si>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</si>
  <si>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</si>
  <si>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</si>
  <si>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</si>
  <si>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</si>
  <si>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</si>
  <si>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</si>
  <si>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</si>
  <si>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</si>
  <si>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</si>
  <si>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</si>
  <si>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</si>
  <si>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</si>
  <si>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</si>
  <si>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</si>
  <si>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</si>
  <si>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</si>
  <si>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</si>
  <si>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</si>
  <si>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</si>
  <si>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</si>
  <si>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</si>
  <si>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</si>
  <si>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</si>
  <si>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</si>
  <si>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</si>
  <si>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</si>
  <si>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</si>
  <si>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</si>
  <si>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</si>
  <si>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</si>
  <si>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</si>
  <si>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</si>
  <si>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</si>
  <si>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</si>
  <si>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</si>
  <si>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</si>
  <si>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</si>
  <si>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</si>
  <si>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</si>
  <si>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</si>
  <si>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</si>
  <si>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</si>
  <si>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</si>
  <si>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</si>
  <si>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</si>
  <si>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</si>
  <si>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</si>
  <si>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</si>
  <si>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</si>
  <si>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</si>
  <si>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</si>
  <si>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</si>
  <si>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</si>
  <si>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</si>
  <si>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</si>
  <si>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</si>
  <si>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</si>
  <si>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</si>
  <si>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</si>
  <si>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</si>
  <si>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</si>
  <si>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</si>
  <si>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</si>
  <si>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</si>
  <si>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</si>
  <si>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</si>
  <si>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</si>
  <si>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</si>
  <si>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</si>
  <si>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</si>
  <si>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</si>
  <si>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</si>
  <si>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</si>
  <si>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</si>
  <si>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</si>
  <si>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</si>
  <si>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</si>
  <si>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</si>
  <si>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</si>
  <si>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</si>
  <si>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</si>
  <si>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</si>
  <si>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</si>
  <si>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</si>
  <si>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</si>
  <si>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</si>
  <si>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</si>
  <si>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</si>
  <si>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</si>
  <si>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</si>
  <si>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</si>
  <si>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</si>
  <si>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</si>
  <si>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</si>
  <si>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</si>
  <si>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</si>
  <si>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</si>
  <si>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</si>
  <si>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</si>
  <si>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</si>
  <si>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</si>
  <si>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</si>
  <si>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</si>
  <si>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</si>
  <si>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</si>
  <si>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</si>
  <si>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</si>
  <si>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</si>
  <si>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</si>
  <si>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</si>
  <si>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</si>
  <si>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</si>
  <si>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</si>
  <si>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</si>
  <si>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</si>
  <si>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</si>
  <si>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</si>
  <si>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</si>
  <si>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</si>
  <si>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</si>
  <si>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</si>
  <si>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</si>
  <si>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</si>
  <si>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</si>
  <si>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</si>
  <si>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</si>
  <si>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</si>
  <si>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</si>
  <si>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</si>
  <si>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</si>
  <si>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</si>
  <si>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</si>
  <si>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</si>
  <si>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</si>
  <si>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</si>
  <si>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</si>
  <si>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</si>
  <si>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</si>
  <si>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</si>
  <si>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</si>
  <si>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</si>
  <si>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</si>
  <si>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</si>
  <si>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</si>
  <si>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</si>
  <si>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</si>
  <si>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</si>
  <si>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</si>
  <si>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</si>
  <si>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</si>
  <si>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</si>
  <si>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</si>
  <si>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</si>
  <si>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</si>
  <si>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</si>
  <si>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</si>
  <si>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</si>
  <si>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</si>
  <si>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</si>
  <si>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</si>
  <si>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</si>
  <si>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</si>
  <si>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</si>
  <si>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</si>
  <si>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</si>
  <si>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</si>
  <si>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</si>
  <si>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</si>
  <si>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</si>
  <si>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</si>
  <si>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</si>
  <si>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</si>
  <si>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</si>
  <si>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</si>
  <si>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</si>
  <si>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</si>
  <si>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</si>
  <si>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</si>
  <si>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</si>
  <si>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</si>
  <si>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</si>
  <si>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</si>
  <si>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</si>
  <si>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</si>
  <si>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</si>
  <si>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</si>
  <si>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</si>
  <si>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</si>
  <si>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</si>
  <si>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</si>
  <si>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</si>
  <si>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</si>
  <si>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</si>
  <si>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</si>
  <si>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</si>
  <si>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</si>
  <si>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</si>
  <si>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</si>
  <si>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</si>
  <si>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</si>
  <si>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</si>
  <si>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</si>
  <si>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</si>
  <si>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</si>
  <si>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</si>
  <si>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</si>
  <si>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</si>
  <si>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</si>
  <si>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</si>
  <si>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</si>
  <si>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</si>
  <si>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</si>
  <si>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</si>
  <si>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</si>
  <si>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</si>
  <si>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</si>
  <si>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</si>
  <si>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</si>
  <si>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</si>
  <si>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</si>
  <si>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</si>
  <si>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</si>
  <si>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</si>
  <si>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</si>
  <si>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</si>
  <si>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</si>
  <si>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</si>
  <si>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</si>
  <si>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</si>
  <si>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</si>
  <si>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</si>
  <si>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</si>
  <si>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</si>
  <si>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</si>
  <si>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</si>
  <si>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</si>
  <si>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</si>
  <si>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</si>
  <si>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</si>
  <si>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</si>
  <si>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</si>
  <si>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</si>
  <si>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</si>
  <si>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</si>
  <si>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</si>
  <si>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</si>
  <si>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</si>
  <si>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</si>
  <si>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</si>
  <si>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</si>
  <si>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</si>
  <si>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</si>
  <si>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</si>
  <si>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</si>
  <si>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</si>
  <si>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</si>
  <si>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</si>
  <si>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</si>
  <si>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</si>
  <si>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</si>
  <si>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</si>
  <si>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</si>
  <si>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</si>
  <si>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</si>
  <si>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</si>
  <si>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</si>
  <si>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</si>
  <si>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</si>
  <si>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</si>
  <si>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</si>
  <si>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</si>
  <si>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</si>
  <si>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</si>
  <si>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</si>
  <si>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</si>
  <si>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</si>
  <si>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</si>
  <si>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</si>
  <si>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</si>
  <si>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</si>
  <si>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</si>
  <si>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</si>
  <si>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</si>
  <si>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</si>
  <si>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</si>
  <si>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</si>
  <si>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</si>
  <si>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</si>
  <si>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</si>
  <si>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</si>
  <si>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</si>
  <si>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</si>
  <si>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</si>
  <si>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</si>
  <si>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</si>
  <si>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</si>
  <si>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</si>
  <si>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</si>
  <si>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</si>
  <si>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</si>
  <si>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</si>
  <si>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</si>
  <si>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</si>
  <si>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</si>
  <si>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</si>
  <si>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</si>
  <si>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</si>
  <si>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</si>
  <si>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</si>
  <si>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</si>
  <si>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</si>
  <si>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</si>
  <si>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</si>
  <si>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</si>
  <si>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</si>
  <si>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</si>
  <si>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</si>
  <si>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</si>
  <si>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</si>
  <si>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</si>
  <si>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</si>
  <si>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</si>
  <si>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</si>
  <si>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</si>
  <si>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</si>
  <si>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</si>
  <si>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</si>
  <si>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</si>
  <si>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</si>
  <si>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</si>
  <si>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</si>
  <si>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</si>
  <si>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</si>
  <si>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</si>
  <si>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</si>
  <si>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</si>
  <si>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</si>
  <si>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</si>
  <si>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</si>
  <si>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</si>
  <si>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</si>
  <si>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</si>
  <si>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</si>
  <si>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</si>
  <si>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</si>
  <si>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</si>
  <si>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</si>
  <si>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</si>
  <si>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</si>
  <si>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</si>
  <si>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</si>
  <si>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</si>
  <si>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</si>
  <si>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</si>
  <si>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</si>
  <si>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</si>
  <si>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</si>
  <si>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</si>
  <si>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</si>
  <si>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</si>
  <si>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</si>
  <si>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</si>
  <si>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</si>
  <si>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</si>
  <si>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</si>
  <si>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</si>
  <si>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</si>
  <si>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</si>
  <si>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</si>
  <si>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</si>
  <si>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</si>
  <si>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</si>
  <si>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</si>
  <si>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</si>
  <si>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</si>
  <si>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</si>
  <si>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</si>
  <si>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</si>
  <si>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</si>
  <si>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</si>
  <si>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</si>
  <si>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</si>
  <si>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</si>
  <si>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</si>
  <si>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</si>
  <si>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</si>
  <si>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</si>
  <si>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</si>
  <si>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</si>
  <si>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</si>
  <si>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</si>
  <si>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</si>
  <si>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</si>
  <si>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</si>
  <si>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</si>
  <si>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</si>
  <si>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</si>
  <si>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</si>
  <si>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</si>
  <si>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</si>
  <si>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</si>
  <si>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</si>
  <si>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</si>
  <si>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</si>
  <si>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</si>
  <si>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</si>
  <si>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</si>
  <si>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</si>
  <si>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</si>
  <si>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</si>
  <si>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</si>
  <si>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</si>
  <si>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</si>
  <si>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</si>
  <si>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</si>
  <si>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</si>
  <si>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</si>
  <si>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</si>
  <si>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</si>
  <si>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</si>
  <si>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</si>
  <si>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</si>
  <si>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</si>
  <si>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</si>
  <si>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</si>
  <si>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</si>
  <si>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</si>
  <si>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</si>
  <si>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</si>
  <si>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</si>
  <si>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</si>
  <si>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</si>
  <si>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</si>
  <si>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</si>
  <si>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</si>
  <si>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</si>
  <si>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</si>
  <si>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</si>
  <si>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</si>
  <si>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</si>
  <si>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</si>
  <si>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</si>
  <si>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</si>
  <si>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</si>
  <si>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</si>
  <si>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</si>
  <si>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</si>
  <si>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</si>
  <si>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</si>
  <si>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</si>
  <si>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</si>
  <si>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</si>
  <si>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</si>
  <si>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</si>
  <si>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</si>
  <si>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</si>
  <si>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</si>
  <si>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</si>
  <si>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</si>
  <si>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</si>
  <si>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</si>
  <si>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</si>
  <si>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</si>
  <si>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</si>
  <si>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</si>
  <si>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</si>
  <si>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</si>
  <si>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</si>
  <si>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</si>
  <si>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</si>
  <si>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</si>
  <si>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</si>
  <si>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</si>
  <si>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</si>
  <si>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</si>
  <si>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</si>
  <si>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</si>
  <si>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</si>
  <si>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</si>
  <si>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</si>
  <si>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</si>
  <si>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</si>
  <si>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</si>
  <si>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</si>
  <si>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</si>
  <si>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</si>
  <si>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</si>
  <si>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</si>
  <si>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</si>
  <si>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</si>
  <si>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</si>
  <si>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</si>
  <si>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</si>
  <si>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</si>
  <si>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</si>
  <si>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</si>
  <si>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</si>
  <si>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</si>
  <si>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</si>
  <si>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</si>
  <si>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</si>
  <si>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</si>
  <si>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</si>
  <si>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</si>
  <si>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</si>
  <si>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</si>
  <si>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</si>
  <si>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</si>
  <si>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</si>
  <si>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</si>
  <si>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</si>
  <si>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</si>
  <si>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</si>
  <si>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</si>
  <si>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</si>
  <si>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</si>
  <si>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</si>
  <si>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</si>
  <si>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</si>
  <si>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</si>
  <si>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</si>
  <si>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</si>
  <si>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</si>
  <si>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</si>
  <si>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</si>
  <si>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</si>
  <si>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</si>
  <si>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</si>
  <si>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</si>
  <si>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</si>
  <si>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</si>
  <si>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</si>
  <si>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</si>
  <si>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</si>
  <si>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</si>
  <si>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</si>
  <si>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</si>
  <si>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</si>
  <si>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</si>
  <si>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</si>
  <si>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</si>
  <si>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</si>
  <si>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</si>
  <si>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</si>
  <si>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</si>
  <si>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</si>
  <si>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</si>
  <si>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</si>
  <si>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</si>
  <si>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</si>
  <si>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</si>
  <si>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</si>
  <si>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</si>
  <si>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</si>
  <si>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</si>
  <si>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</si>
  <si>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</si>
  <si>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</si>
  <si>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</si>
  <si>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</si>
  <si>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</si>
  <si>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</si>
  <si>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</si>
  <si>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</si>
  <si>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</si>
  <si>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</si>
  <si>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</si>
  <si>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</si>
  <si>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</si>
  <si>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</si>
  <si>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</si>
  <si>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</si>
  <si>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</si>
  <si>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</si>
  <si>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</si>
  <si>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</si>
  <si>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</si>
  <si>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</si>
  <si>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</si>
  <si>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</si>
  <si>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</si>
  <si>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</si>
  <si>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</si>
  <si>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</si>
  <si>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</si>
  <si>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</si>
  <si>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</si>
  <si>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</si>
  <si>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</si>
  <si>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</si>
  <si>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</si>
  <si>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</si>
  <si>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</si>
  <si>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</si>
  <si>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</si>
  <si>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</si>
  <si>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</si>
  <si>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</si>
  <si>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</si>
  <si>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</si>
  <si>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</si>
  <si>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</si>
  <si>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</si>
  <si>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</si>
  <si>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</si>
  <si>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</si>
  <si>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</si>
  <si>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</si>
  <si>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</si>
  <si>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</si>
  <si>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</si>
  <si>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</si>
  <si>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</si>
  <si>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</si>
  <si>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</si>
  <si>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</si>
  <si>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</si>
  <si>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</si>
  <si>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</si>
  <si>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</si>
  <si>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</si>
  <si>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</si>
  <si>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</si>
  <si>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</si>
  <si>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</si>
  <si>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</si>
  <si>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</si>
  <si>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</si>
  <si>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</si>
  <si>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</si>
  <si>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</si>
  <si>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</si>
  <si>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</si>
  <si>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</si>
  <si>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</si>
  <si>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</si>
  <si>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</si>
  <si>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</si>
  <si>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</si>
  <si>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</si>
  <si>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</si>
  <si>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</si>
  <si>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</si>
  <si>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</si>
  <si>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</si>
  <si>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</si>
  <si>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</si>
  <si>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</si>
  <si>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</si>
  <si>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</si>
  <si>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</si>
  <si>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</si>
  <si>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</si>
  <si>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</si>
  <si>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</si>
  <si>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</si>
  <si>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</si>
  <si>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</si>
  <si>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</si>
  <si>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</si>
  <si>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</si>
  <si>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</si>
  <si>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</si>
  <si>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</si>
  <si>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</si>
  <si>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</si>
  <si>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</si>
  <si>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</si>
  <si>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</si>
  <si>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</si>
  <si>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</si>
  <si>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</si>
  <si>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</si>
  <si>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</si>
  <si>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</si>
  <si>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</si>
  <si>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</si>
  <si>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</si>
  <si>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</si>
  <si>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</si>
  <si>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</si>
  <si>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</si>
  <si>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</si>
  <si>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</si>
  <si>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</si>
  <si>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</si>
  <si>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</si>
  <si>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</si>
  <si>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</si>
  <si>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</si>
  <si>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</si>
  <si>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</si>
  <si>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</si>
  <si>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</si>
  <si>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</si>
  <si>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</si>
  <si>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</si>
  <si>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</si>
  <si>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</si>
  <si>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</si>
  <si>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</si>
  <si>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</si>
  <si>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</si>
  <si>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</si>
  <si>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</si>
  <si>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</si>
  <si>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</si>
  <si>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</si>
  <si>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</si>
  <si>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</si>
  <si>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</si>
  <si>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</si>
  <si>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</si>
  <si>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</si>
  <si>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</si>
  <si>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</si>
  <si>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</si>
  <si>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</si>
  <si>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</si>
  <si>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</si>
  <si>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</si>
  <si>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</si>
  <si>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</si>
  <si>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</si>
  <si>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</si>
  <si>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</si>
  <si>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</si>
  <si>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</si>
  <si>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</si>
  <si>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</si>
  <si>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</si>
  <si>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</si>
  <si>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</si>
  <si>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</si>
  <si>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</si>
  <si>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</si>
  <si>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</si>
  <si>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</si>
  <si>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</si>
  <si>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</si>
  <si>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</si>
  <si>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</si>
  <si>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</si>
  <si>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</si>
  <si>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</si>
  <si>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</si>
  <si>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</si>
  <si>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</si>
  <si>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</si>
  <si>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</si>
  <si>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</si>
  <si>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</si>
  <si>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</si>
  <si>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</si>
  <si>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</si>
  <si>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</si>
  <si>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</si>
  <si>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</si>
  <si>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</si>
  <si>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</si>
  <si>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</si>
  <si>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</si>
  <si>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</si>
  <si>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</si>
  <si>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</si>
  <si>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</si>
  <si>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</si>
  <si>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</si>
  <si>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</si>
  <si>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</si>
  <si>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</si>
  <si>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</si>
  <si>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</si>
  <si>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</si>
  <si>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</si>
  <si>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</si>
  <si>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</si>
  <si>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</si>
  <si>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</si>
  <si>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</si>
  <si>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</si>
  <si>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</si>
  <si>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</si>
  <si>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</si>
  <si>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</si>
  <si>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</si>
  <si>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</si>
  <si>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</si>
  <si>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</si>
  <si>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</si>
  <si>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</si>
  <si>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</si>
  <si>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</si>
  <si>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</si>
  <si>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</si>
  <si>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</si>
  <si>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</si>
  <si>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</si>
  <si>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</si>
  <si>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</si>
  <si>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</si>
  <si>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</si>
  <si>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</si>
  <si>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</si>
  <si>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</si>
  <si>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</si>
  <si>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</si>
  <si>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</si>
  <si>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</si>
  <si>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</si>
  <si>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</si>
  <si>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</si>
  <si>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</si>
  <si>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</si>
  <si>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</si>
  <si>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</si>
  <si>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</si>
  <si>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</si>
  <si>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</si>
  <si>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</si>
  <si>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</si>
  <si>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</si>
  <si>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</si>
  <si>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</si>
  <si>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</si>
  <si>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</si>
  <si>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</si>
  <si>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</si>
  <si>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</si>
  <si>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</si>
  <si>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</si>
  <si>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</si>
  <si>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</si>
  <si>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</si>
  <si>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</si>
  <si>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</si>
  <si>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</si>
  <si>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</si>
  <si>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</si>
  <si>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</si>
  <si>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</si>
  <si>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</si>
  <si>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</si>
  <si>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</si>
  <si>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</si>
  <si>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</si>
  <si>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</si>
  <si>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</si>
  <si>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</si>
  <si>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</si>
  <si>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</si>
  <si>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</si>
  <si>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</si>
  <si>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</si>
  <si>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</si>
  <si>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</si>
  <si>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</si>
  <si>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</si>
  <si>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</si>
  <si>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</si>
  <si>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</si>
  <si>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</si>
  <si>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</si>
  <si>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</si>
  <si>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</si>
  <si>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</si>
  <si>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</si>
  <si>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</si>
  <si>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</si>
  <si>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</si>
  <si>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</si>
  <si>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</si>
  <si>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</si>
  <si>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</si>
  <si>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</si>
  <si>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</si>
  <si>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</si>
  <si>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</si>
  <si>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</si>
  <si>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</si>
  <si>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</si>
  <si>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</si>
  <si>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</si>
  <si>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</si>
  <si>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</si>
  <si>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</si>
  <si>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</si>
  <si>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</si>
  <si>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</si>
  <si>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</si>
  <si>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</si>
  <si>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</si>
  <si>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</si>
  <si>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</si>
  <si>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</si>
  <si>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</si>
  <si>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</si>
  <si>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</si>
  <si>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</si>
  <si>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</si>
  <si>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</si>
  <si>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</si>
  <si>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</si>
  <si>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</si>
  <si>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</si>
  <si>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</si>
  <si>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</si>
  <si>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</si>
  <si>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</si>
  <si>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</si>
  <si>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</si>
  <si>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</si>
  <si>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</si>
  <si>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</si>
  <si>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</si>
  <si>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</si>
  <si>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</si>
  <si>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</si>
  <si>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</si>
  <si>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</si>
  <si>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</si>
  <si>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</si>
  <si>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</si>
  <si>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</si>
  <si>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</si>
  <si>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</si>
  <si>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</si>
  <si>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</si>
  <si>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</si>
  <si>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</si>
  <si>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</si>
  <si>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</si>
  <si>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</si>
  <si>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</si>
  <si>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</si>
  <si>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</si>
  <si>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</si>
  <si>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</si>
  <si>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</si>
  <si>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</si>
  <si>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</si>
  <si>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</si>
  <si>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</si>
  <si>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</si>
  <si>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</si>
  <si>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</si>
  <si>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</si>
  <si>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</si>
  <si>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</si>
  <si>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</si>
  <si>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</si>
  <si>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</si>
  <si>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</si>
  <si>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</si>
  <si>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</si>
  <si>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</si>
  <si>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</si>
  <si>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</si>
  <si>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</si>
  <si>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</si>
  <si>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</si>
  <si>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</si>
  <si>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</si>
  <si>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</si>
  <si>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</si>
  <si>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</si>
  <si>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</si>
  <si>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</si>
  <si>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</si>
  <si>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</si>
  <si>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</si>
  <si>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</si>
  <si>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</si>
  <si>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</si>
  <si>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</si>
  <si>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</si>
  <si>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</si>
  <si>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</si>
  <si>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</si>
  <si>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</si>
  <si>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</si>
  <si>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</si>
  <si>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</si>
  <si>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</si>
  <si>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</si>
  <si>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</si>
  <si>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</si>
  <si>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</si>
  <si>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</si>
  <si>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</si>
  <si>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</si>
  <si>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</si>
  <si>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</si>
  <si>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</si>
  <si>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</si>
  <si>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</si>
  <si>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</si>
  <si>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</si>
  <si>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</si>
  <si>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</si>
  <si>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</si>
  <si>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</si>
  <si>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</si>
  <si>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</si>
  <si>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</si>
  <si>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</si>
  <si>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</si>
  <si>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</si>
  <si>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</si>
  <si>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</si>
  <si>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</si>
  <si>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</si>
  <si>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</si>
  <si>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</si>
  <si>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</si>
  <si>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</si>
  <si>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</si>
  <si>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</si>
  <si>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</si>
  <si>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</si>
  <si>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</si>
  <si>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</si>
  <si>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</si>
  <si>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</si>
  <si>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</si>
  <si>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</si>
  <si>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</si>
  <si>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</si>
  <si>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</si>
  <si>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</si>
  <si>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</si>
  <si>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</si>
  <si>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</si>
  <si>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</si>
  <si>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</si>
  <si>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</si>
  <si>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</si>
  <si>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</si>
  <si>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</si>
  <si>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</si>
  <si>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</si>
  <si>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</si>
  <si>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</si>
  <si>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</si>
  <si>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</si>
  <si>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</si>
  <si>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</si>
  <si>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</si>
  <si>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</si>
  <si>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</si>
  <si>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</si>
  <si>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</si>
  <si>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</si>
  <si>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</si>
  <si>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</si>
  <si>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</si>
  <si>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</si>
  <si>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</si>
  <si>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</si>
  <si>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</si>
  <si>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</si>
  <si>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</si>
  <si>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</si>
  <si>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</si>
  <si>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</si>
  <si>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</si>
  <si>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</si>
  <si>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</si>
  <si>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</si>
  <si>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</si>
  <si>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</si>
  <si>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</si>
  <si>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</si>
  <si>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</si>
  <si>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</si>
  <si>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</si>
  <si>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</si>
  <si>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</si>
  <si>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</si>
  <si>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</si>
  <si>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</si>
  <si>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</si>
  <si>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</si>
  <si>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</si>
  <si>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</si>
  <si>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</si>
  <si>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</si>
  <si>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</si>
  <si>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</si>
  <si>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</si>
  <si>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</si>
  <si>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</si>
  <si>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</si>
  <si>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</si>
  <si>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</si>
  <si>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</si>
  <si>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</si>
  <si>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</si>
  <si>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</si>
  <si>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</si>
  <si>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</si>
  <si>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</si>
  <si>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</si>
  <si>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</si>
  <si>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</si>
  <si>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</si>
  <si>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</si>
  <si>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</si>
  <si>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</si>
  <si>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</si>
  <si>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</si>
  <si>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</si>
  <si>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</si>
  <si>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</si>
  <si>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</si>
  <si>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</si>
  <si>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</si>
  <si>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</si>
  <si>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</si>
  <si>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</si>
  <si>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</si>
  <si>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</si>
  <si>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</si>
  <si>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</si>
  <si>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</si>
  <si>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</si>
  <si>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</si>
  <si>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</si>
  <si>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</si>
  <si>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</si>
  <si>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</si>
  <si>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</si>
  <si>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</si>
  <si>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</si>
  <si>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</si>
  <si>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</si>
  <si>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</si>
  <si>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</si>
  <si>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</si>
  <si>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</si>
  <si>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</si>
  <si>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</si>
  <si>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</si>
  <si>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</si>
  <si>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</si>
  <si>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</si>
  <si>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</si>
  <si>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</si>
  <si>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</si>
  <si>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</si>
  <si>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</si>
  <si>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</si>
  <si>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</si>
  <si>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</si>
  <si>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</si>
  <si>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</si>
  <si>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</si>
  <si>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</si>
  <si>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</si>
  <si>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</si>
  <si>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</si>
  <si>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</si>
  <si>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</si>
  <si>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</si>
  <si>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</si>
  <si>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</si>
  <si>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</si>
  <si>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</si>
  <si>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</si>
  <si>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</si>
  <si>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</si>
  <si>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</si>
  <si>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</si>
  <si>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</si>
  <si>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</si>
  <si>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</si>
  <si>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</si>
  <si>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</si>
  <si>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</si>
  <si>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</si>
  <si>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</si>
  <si>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</si>
  <si>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</si>
  <si>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</si>
  <si>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</si>
  <si>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</si>
  <si>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</si>
  <si>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</si>
  <si>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</si>
  <si>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</si>
  <si>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</si>
  <si>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</si>
  <si>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</si>
  <si>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</si>
  <si>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</si>
  <si>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</si>
  <si>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</si>
  <si>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</si>
  <si>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</si>
  <si>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</si>
  <si>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</si>
  <si>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</si>
  <si>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</si>
  <si>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</si>
  <si>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</si>
  <si>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</si>
  <si>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</si>
  <si>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</si>
  <si>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</si>
  <si>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</si>
  <si>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</si>
  <si>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</si>
  <si>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</si>
  <si>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</si>
  <si>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</si>
  <si>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</si>
  <si>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</si>
  <si>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</si>
  <si>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</si>
  <si>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</si>
  <si>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</si>
  <si>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</si>
  <si>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</si>
  <si>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</si>
  <si>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</si>
  <si>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</si>
  <si>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</si>
  <si>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</si>
  <si>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</si>
  <si>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</si>
  <si>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</si>
  <si>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</si>
  <si>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</si>
  <si>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</si>
  <si>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</si>
  <si>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</si>
  <si>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</si>
  <si>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</si>
  <si>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</si>
  <si>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</si>
  <si>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</si>
  <si>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</si>
  <si>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</si>
  <si>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</si>
  <si>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</si>
  <si>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</si>
  <si>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</si>
  <si>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</si>
  <si>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</si>
  <si>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</si>
  <si>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</si>
  <si>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</si>
  <si>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</si>
  <si>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</si>
  <si>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</si>
  <si>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</si>
  <si>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</si>
  <si>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</si>
  <si>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</si>
  <si>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</si>
  <si>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</si>
  <si>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</si>
  <si>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</si>
  <si>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</si>
  <si>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</si>
  <si>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</si>
  <si>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</si>
  <si>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</si>
  <si>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</si>
  <si>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</si>
  <si>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</si>
  <si>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</si>
  <si>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</si>
  <si>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</si>
  <si>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</si>
  <si>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</si>
  <si>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</si>
  <si>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</si>
  <si>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</si>
  <si>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</si>
  <si>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</si>
  <si>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</si>
  <si>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</si>
  <si>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</si>
  <si>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</si>
  <si>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</si>
  <si>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</si>
  <si>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</si>
  <si>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</si>
  <si>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</si>
  <si>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</si>
  <si>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</si>
  <si>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</si>
  <si>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</si>
  <si>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</si>
  <si>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</si>
  <si>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</si>
  <si>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</si>
  <si>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</si>
  <si>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</si>
  <si>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</si>
  <si>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</si>
  <si>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</si>
  <si>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</si>
  <si>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</si>
  <si>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</si>
  <si>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</si>
  <si>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</si>
  <si>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</si>
  <si>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</si>
  <si>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</si>
  <si>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</si>
  <si>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</si>
  <si>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</si>
  <si>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</si>
  <si>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</si>
  <si>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</si>
  <si>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</si>
  <si>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</si>
  <si>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</si>
  <si>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</si>
  <si>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</si>
  <si>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</si>
  <si>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</si>
  <si>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</si>
  <si>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</si>
  <si>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</si>
  <si>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</si>
  <si>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</si>
  <si>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</si>
  <si>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</si>
  <si>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</si>
  <si>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</si>
  <si>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</si>
  <si>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</si>
  <si>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</si>
  <si>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</si>
  <si>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</si>
  <si>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</si>
  <si>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</si>
  <si>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</si>
  <si>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</si>
  <si>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</si>
  <si>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</si>
  <si>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</si>
  <si>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</si>
  <si>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</si>
  <si>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</si>
  <si>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</si>
  <si>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</si>
  <si>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</si>
  <si>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</si>
  <si>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</si>
  <si>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</si>
  <si>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</si>
  <si>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</si>
  <si>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</si>
  <si>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</si>
  <si>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</si>
  <si>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</si>
  <si>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</si>
  <si>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</si>
  <si>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</si>
  <si>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</si>
  <si>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</si>
  <si>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</si>
  <si>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</si>
  <si>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</si>
  <si>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</si>
  <si>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</si>
  <si>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</si>
  <si>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</si>
  <si>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</si>
  <si>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</si>
  <si>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</si>
  <si>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</si>
  <si>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</si>
  <si>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</si>
  <si>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</si>
  <si>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</si>
  <si>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</si>
  <si>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</si>
  <si>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</si>
  <si>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</si>
  <si>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</si>
  <si>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</si>
  <si>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</si>
  <si>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</si>
  <si>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</si>
  <si>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</si>
  <si>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</si>
  <si>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</si>
  <si>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</si>
  <si>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</si>
  <si>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</si>
  <si>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</si>
  <si>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</si>
  <si>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</si>
  <si>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</si>
  <si>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</si>
  <si>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</si>
  <si>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</si>
  <si>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</si>
  <si>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</si>
  <si>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</si>
  <si>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</si>
  <si>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</si>
  <si>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</si>
  <si>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</si>
  <si>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</si>
  <si>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</si>
  <si>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</si>
  <si>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</si>
  <si>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</si>
  <si>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</si>
  <si>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</si>
  <si>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</si>
  <si>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</si>
  <si>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</si>
  <si>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</si>
  <si>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</si>
  <si>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</si>
  <si>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</si>
  <si>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</si>
  <si>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</si>
  <si>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</si>
  <si>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</si>
  <si>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</si>
  <si>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</si>
  <si>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</si>
  <si>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</si>
  <si>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</si>
  <si>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</si>
  <si>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</si>
  <si>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</si>
  <si>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</si>
  <si>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</si>
  <si>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</si>
  <si>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</si>
  <si>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</si>
  <si>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</si>
  <si>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</si>
  <si>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</si>
  <si>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</si>
  <si>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</si>
  <si>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</si>
  <si>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</si>
  <si>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</si>
  <si>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</si>
  <si>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</si>
  <si>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</si>
  <si>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</si>
  <si>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</si>
  <si>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</si>
  <si>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</si>
  <si>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</si>
  <si>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</si>
  <si>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</si>
  <si>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</si>
  <si>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</si>
  <si>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</si>
  <si>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</si>
  <si>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</si>
  <si>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</si>
  <si>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</si>
  <si>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</si>
  <si>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</si>
  <si>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</si>
  <si>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</si>
  <si>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</si>
  <si>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</si>
  <si>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</si>
  <si>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</si>
  <si>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</si>
  <si>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</si>
  <si>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</si>
  <si>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</si>
  <si>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</si>
  <si>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</si>
  <si>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</si>
  <si>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</si>
  <si>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</si>
  <si>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</si>
  <si>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</si>
  <si>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</si>
  <si>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</si>
  <si>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</si>
  <si>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</si>
  <si>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</si>
  <si>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</si>
  <si>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</si>
  <si>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</si>
  <si>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</si>
  <si>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</si>
  <si>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</si>
  <si>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</si>
  <si>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</si>
  <si>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</si>
  <si>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</si>
  <si>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</si>
  <si>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</si>
  <si>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</si>
  <si>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</si>
  <si>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</si>
  <si>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</si>
  <si>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</si>
  <si>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</si>
  <si>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</si>
  <si>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</si>
  <si>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</si>
  <si>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</si>
  <si>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</si>
  <si>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</si>
  <si>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</si>
  <si>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</si>
  <si>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</si>
  <si>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</si>
  <si>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</si>
  <si>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</si>
  <si>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</si>
  <si>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</si>
  <si>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</si>
  <si>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</si>
  <si>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</si>
  <si>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</si>
  <si>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</si>
  <si>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</si>
  <si>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</si>
  <si>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</si>
  <si>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</si>
  <si>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</si>
  <si>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</si>
  <si>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</si>
  <si>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</si>
  <si>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</si>
  <si>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</si>
  <si>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</si>
  <si>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</si>
  <si>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</si>
  <si>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</si>
  <si>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</si>
  <si>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</si>
  <si>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</si>
  <si>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</si>
  <si>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</si>
  <si>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</si>
  <si>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</si>
  <si>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</si>
  <si>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</si>
  <si>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</si>
  <si>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</si>
  <si>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</si>
  <si>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</si>
  <si>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</si>
  <si>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</si>
  <si>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</si>
  <si>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</si>
  <si>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</si>
  <si>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</si>
  <si>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</si>
  <si>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</si>
  <si>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</si>
  <si>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</si>
  <si>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</si>
  <si>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</si>
  <si>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</si>
  <si>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</si>
  <si>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</si>
  <si>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</si>
  <si>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</si>
  <si>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</si>
  <si>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</si>
  <si>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</si>
  <si>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</si>
  <si>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</si>
  <si>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</si>
  <si>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</si>
  <si>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</si>
  <si>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</si>
  <si>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</si>
  <si>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</si>
  <si>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</si>
  <si>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</si>
  <si>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</si>
  <si>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</si>
  <si>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</si>
  <si>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</si>
  <si>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</si>
  <si>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</si>
  <si>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</si>
  <si>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</si>
  <si>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</si>
  <si>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</si>
  <si>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</si>
  <si>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</si>
  <si>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</si>
  <si>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</si>
  <si>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</si>
  <si>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</si>
  <si>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</si>
  <si>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</si>
  <si>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</si>
  <si>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</si>
  <si>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</si>
  <si>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</si>
  <si>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</si>
  <si>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</si>
  <si>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</si>
  <si>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</si>
  <si>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</si>
  <si>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</si>
  <si>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</si>
  <si>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</si>
  <si>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</si>
  <si>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</si>
  <si>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</si>
  <si>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</si>
  <si>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</si>
  <si>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</si>
  <si>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</si>
  <si>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</si>
  <si>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</si>
  <si>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</si>
  <si>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</si>
  <si>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</si>
  <si>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</si>
  <si>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</si>
  <si>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</si>
  <si>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</si>
  <si>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</si>
  <si>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</si>
  <si>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</si>
  <si>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</si>
  <si>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</si>
  <si>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</si>
  <si>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</si>
  <si>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</si>
  <si>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</si>
  <si>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</si>
  <si>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</si>
  <si>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</si>
  <si>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</si>
  <si>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</si>
  <si>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</si>
  <si>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</si>
  <si>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</si>
  <si>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</si>
  <si>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</si>
  <si>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</si>
  <si>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</si>
  <si>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</si>
  <si>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</si>
  <si>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</si>
  <si>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</si>
  <si>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</si>
  <si>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</si>
  <si>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</si>
  <si>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</si>
  <si>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</si>
  <si>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</si>
  <si>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</si>
  <si>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</si>
  <si>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</si>
  <si>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</si>
  <si>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</si>
  <si>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</si>
  <si>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</si>
  <si>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</si>
  <si>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</si>
  <si>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</si>
  <si>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</si>
  <si>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</si>
  <si>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</si>
  <si>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</si>
  <si>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</si>
  <si>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</si>
  <si>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</si>
  <si>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</si>
  <si>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</si>
  <si>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</si>
  <si>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</si>
  <si>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</si>
  <si>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</si>
  <si>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</si>
  <si>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</si>
  <si>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</si>
  <si>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</si>
  <si>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</si>
  <si>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</si>
  <si>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</si>
  <si>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</si>
  <si>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</si>
  <si>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</si>
  <si>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</si>
  <si>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</si>
  <si>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</si>
  <si>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</si>
  <si>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</si>
  <si>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</si>
  <si>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</si>
  <si>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</si>
  <si>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</si>
  <si>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</si>
  <si>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</si>
  <si>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</si>
  <si>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</si>
  <si>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</si>
  <si>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</si>
  <si>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</si>
  <si>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</si>
  <si>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</si>
  <si>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</si>
  <si>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</si>
  <si>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</si>
  <si>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</si>
  <si>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</si>
  <si>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</si>
  <si>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</si>
  <si>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</si>
  <si>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</si>
  <si>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</si>
  <si>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</si>
  <si>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</si>
  <si>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</si>
  <si>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</si>
  <si>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</si>
  <si>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</si>
  <si>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</si>
  <si>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</si>
  <si>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</si>
  <si>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</si>
  <si>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</si>
  <si>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</si>
  <si>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</si>
  <si>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</si>
  <si>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</si>
  <si>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</si>
  <si>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</si>
  <si>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</si>
  <si>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</si>
  <si>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</si>
  <si>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</si>
  <si>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</si>
  <si>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</si>
  <si>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</si>
  <si>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</si>
  <si>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</si>
  <si>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</si>
  <si>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</si>
  <si>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</si>
  <si>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</si>
  <si>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</si>
  <si>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</si>
  <si>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</si>
  <si>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</si>
  <si>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</si>
  <si>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</si>
  <si>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</si>
  <si>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</si>
  <si>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</si>
  <si>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</si>
  <si>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</si>
  <si>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</si>
  <si>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</si>
  <si>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</si>
  <si>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</si>
  <si>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</si>
  <si>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</si>
  <si>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</si>
  <si>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</si>
  <si>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</si>
  <si>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</si>
  <si>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</si>
  <si>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</si>
  <si>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</si>
  <si>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</si>
  <si>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</si>
  <si>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</si>
  <si>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</si>
  <si>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</si>
  <si>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</si>
  <si>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</si>
  <si>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</si>
  <si>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</si>
  <si>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</si>
  <si>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</si>
  <si>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</si>
  <si>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</si>
  <si>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</si>
  <si>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</si>
  <si>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</si>
  <si>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</si>
  <si>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</si>
  <si>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</si>
  <si>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</si>
  <si>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</si>
  <si>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</si>
  <si>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</si>
  <si>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</si>
  <si>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</si>
  <si>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</si>
  <si>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</si>
  <si>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</si>
  <si>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</si>
  <si>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</si>
  <si>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</si>
  <si>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</si>
  <si>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</si>
  <si>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</si>
  <si>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</si>
  <si>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</si>
  <si>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</si>
  <si>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</si>
  <si>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</si>
  <si>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</si>
  <si>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</si>
  <si>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</si>
  <si>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</si>
  <si>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</si>
  <si>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</si>
  <si>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</si>
  <si>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</si>
  <si>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</si>
  <si>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</si>
  <si>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</si>
  <si>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</si>
  <si>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</si>
  <si>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</si>
  <si>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</si>
  <si>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</si>
  <si>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</si>
  <si>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</si>
  <si>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</si>
  <si>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</si>
  <si>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</si>
  <si>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</si>
  <si>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</si>
  <si>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</si>
  <si>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</si>
  <si>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</si>
  <si>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</si>
  <si>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</si>
  <si>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</si>
  <si>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</si>
  <si>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</si>
  <si>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</si>
  <si>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</si>
  <si>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</si>
  <si>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</si>
  <si>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</si>
  <si>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</si>
  <si>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</si>
  <si>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</si>
  <si>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</si>
  <si>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</si>
  <si>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</si>
  <si>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</si>
  <si>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</si>
  <si>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</si>
  <si>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</si>
  <si>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</si>
  <si>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</si>
  <si>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</si>
  <si>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</si>
  <si>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</si>
  <si>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</si>
  <si>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</si>
  <si>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</si>
  <si>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</si>
  <si>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</si>
  <si>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</si>
  <si>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</si>
  <si>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</si>
  <si>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</si>
  <si>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</si>
  <si>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</si>
  <si>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</si>
  <si>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</si>
  <si>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</si>
  <si>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</si>
  <si>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</si>
  <si>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</si>
  <si>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</si>
  <si>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</si>
  <si>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</si>
  <si>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</si>
  <si>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</si>
  <si>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</si>
  <si>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</si>
  <si>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</si>
  <si>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</si>
  <si>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</si>
  <si>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</si>
  <si>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</si>
  <si>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</si>
  <si>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</si>
  <si>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</si>
  <si>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</si>
  <si>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</si>
  <si>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</si>
  <si>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</si>
  <si>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</si>
  <si>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</si>
  <si>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</si>
  <si>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</si>
  <si>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</si>
  <si>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</si>
  <si>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</si>
  <si>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</si>
  <si>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</si>
  <si>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</si>
  <si>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</si>
  <si>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</si>
  <si>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</si>
  <si>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</si>
  <si>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</si>
  <si>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</si>
  <si>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</si>
  <si>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</si>
  <si>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</si>
  <si>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</si>
  <si>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</si>
  <si>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</si>
  <si>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</si>
  <si>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</si>
  <si>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</si>
  <si>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</si>
  <si>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</si>
  <si>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</si>
  <si>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</si>
  <si>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</si>
  <si>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</si>
  <si>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</si>
  <si>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</si>
  <si>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</si>
  <si>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</si>
  <si>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</si>
  <si>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</si>
  <si>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</si>
  <si>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</si>
  <si>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</si>
  <si>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</si>
  <si>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</si>
  <si>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</si>
  <si>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</si>
  <si>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</si>
  <si>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</si>
  <si>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</si>
  <si>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</si>
  <si>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</si>
  <si>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</si>
  <si>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</si>
  <si>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</si>
  <si>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</si>
  <si>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</si>
  <si>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</si>
  <si>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</si>
  <si>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</si>
  <si>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</si>
  <si>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</si>
  <si>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</si>
  <si>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</si>
  <si>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</si>
  <si>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</si>
  <si>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</si>
  <si>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</si>
  <si>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</si>
  <si>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</si>
  <si>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</si>
  <si>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EM team on the way ETA 35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</si>
  <si>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</si>
  <si>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</si>
  <si>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</si>
  <si>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</si>
  <si>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</si>
  <si>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</si>
  <si>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</si>
  <si>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</si>
  <si>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</si>
  <si>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</si>
  <si>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</si>
  <si>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15 Mins </t>
  </si>
  <si>
    <t xml:space="preserve">EM Team at site </t>
  </si>
  <si>
    <t>PCM-20251126-00001356</t>
  </si>
  <si>
    <t>ETA 55 min</t>
  </si>
  <si>
    <t>ETA 60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</si>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</sst>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
      <patternFill patternType="solid">
        <fgColor rgb="FFFFFFFF"/>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xf numFmtId="0" fontId="19" fillId="7" borderId="8" xfId="0" applyFont="1" applyFill="1" applyBorder="1" applyAlignment="1">
      <alignment vertical="center"/>
    </xf>
    <xf numFmtId="0" fontId="32" fillId="0" borderId="0" xfId="0" applyFont="1" applyAlignment="1">
      <alignment horizontal="center" vertical="center"/>
    </xf>
    <xf numFmtId="22" fontId="32" fillId="21"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324.74118032407569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1.7962731486477423E-2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c r="D4" s="56" t="s">
        <v>13059</v>
      </c>
      <c r="E4" s="136"/>
      <c r="F4" s="135"/>
      <c r="G4" s="134">
        <f ca="1">IFERROR(NOW()-F4,"-")</f>
        <v>45987.689606250002</v>
      </c>
      <c r="H4" s="135">
        <v>45987.683333333334</v>
      </c>
      <c r="I4" s="137" t="str">
        <f>IFERROR(VLOOKUP(D4,DB!A:F,6,0),"")</f>
        <v>SCECO</v>
      </c>
      <c r="J4" s="137" t="str">
        <f>IFERROR(VLOOKUP(D4,DB!A:G,7,0),"")</f>
        <v>Dead</v>
      </c>
      <c r="K4" s="133"/>
      <c r="L4" s="132" t="str">
        <f>IFERROR(VLOOKUP(D4,DB!A:I,9,0),"")</f>
        <v>Latis</v>
      </c>
    </row>
    <row r="5" spans="1:15" s="61" customFormat="1" ht="15" customHeight="1">
      <c r="A5" s="138"/>
      <c r="B5" s="137" t="str">
        <f>IFERROR(VLOOKUP(D5,DB!A:K,11,0),"")</f>
        <v/>
      </c>
      <c r="C5" s="137"/>
      <c r="D5" s="56"/>
      <c r="E5" s="136"/>
      <c r="F5" s="135"/>
      <c r="G5" s="134">
        <f ca="1">IFERROR(NOW()-F5,"-")</f>
        <v>45987.689606250002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45987.689606250002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45987.689606250002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45987.689606250002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45987.689606250002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45987.689606250002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45987.689606250002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45987.689606250002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45987.689606250002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45987.689606250002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45987.689606250002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45987.689606250002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45987.689606250002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45987.689606250002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45987.689606250002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45987.689606250002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45987.689606250002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45987.689606250002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45987.689606250002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45987.689606250002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45987.689606250002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45987.689606250002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45987.689606250002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45987.689606250002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45987.689606250002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45987.689606250002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45987.689606250002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45987.689606250002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45987.689606250002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45987.689606250002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45987.689606250002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45987.689606250002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45987.689606250002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45987.689606250002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45987.689606250002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45987.689606250002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45987.689606250002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45987.689606250002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45987.689606250002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45987.689606250002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45987.689606250002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45987.689606250002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45987.689606250002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45987.689606250002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45987.689606250002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45987.689606250002</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45987.689606250002</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D8E97BF-AC1A-4832-8279-1A51573D2AB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162.68976828704035</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3.3021872685203562</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45987.689606250002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45987.689606250002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45987.689606250002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45987.689606250002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45987.689606250002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45987.689606250002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45987.689606250002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45987.689606250002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45987.689606250002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45987.689606250002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45987.689606250002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45987.689606250002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45987.689606250002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45987.689606250002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45987.689606250002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45987.689606250002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45987.689606250002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45987.689606250002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45987.689606250002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45987.689606250002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45987.689606250002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45987.689606250002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45987.689606250002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45987.689606250002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45987.689606250002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45987.689606250002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45987.689606250002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45987.689606250002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45987.689606250002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45987.689606250002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45987.689606250002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45987.689606250002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45987.689606250002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45987.689606250002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45987.689606250002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45987.689606250002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45987.689606250002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45987.689606250002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45987.689606250002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45987.689606250002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45987.689606250002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45987.689606250002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45987.689606250002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45987.689606250002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45987.689606250002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45987.689606250002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45987.689606250002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45987.689606250002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45987.689606250002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45987.689606250002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45987.689606250002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45987.689606250002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45987.689606250002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45987.689606250002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45987.689606250002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45987.689606250002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45987.689606250002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45987.689606250002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45987.689606250002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45987.689606250002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45987.689606250002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45987.689606250002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45987.689606250002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45987.689606250002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45987.689606250002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45987.689606250002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45987.689606250002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45987.689606250002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45987.689606250002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45987.689606250002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45987.689606250002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45987.689606250002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45987.689606250002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45987.689606250002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45987.689606250002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45987.689606250002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45987.689606250002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45987.689606250002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45987.689606250002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45987.689606250002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45987.689606250002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45987.689606250002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45987.689606250002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45987.689606250002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45987.689606250002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45987.689606250002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45987.689606250002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45987.689606250002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45987.689606250002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45987.689606250002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45987.689606250002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45987.689606250002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45987.689606250002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45987.689606250002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45987.689606250002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45987.689606250002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45987.689606250002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45987.689606250002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45987.689606250002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45987.689606250002</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
        <v>89</v>
      </c>
      <c r="C2" s="18">
        <v>1</v>
      </c>
      <c r="D2" s="58" t="s">
        <v>39112</v>
      </c>
      <c r="E2" s="18" t="s">
        <v>39021</v>
      </c>
      <c r="F2" s="22">
        <v>45987.608680555553</v>
      </c>
      <c r="G2" s="21">
        <f t="shared" ref="G2:G45" ca="1" si="0">IFERROR(NOW()-F2,"-")</f>
        <v>8.0925694448524155E-2</v>
      </c>
      <c r="H2" s="22">
        <v>45987.602407407408</v>
      </c>
      <c r="I2" s="19" t="s">
        <v>39113</v>
      </c>
      <c r="J2" s="18" t="s">
        <v>629</v>
      </c>
      <c r="K2" s="42" t="s">
        <v>39114</v>
      </c>
      <c r="L2" s="23" t="str">
        <f>IFERROR(VLOOKUP(D2,DB!A:I,9,0),"")</f>
        <v/>
      </c>
    </row>
    <row r="3" spans="1:13" ht="15" customHeight="1">
      <c r="A3" s="19"/>
      <c r="B3" s="58" t="str">
        <f>IFERROR(VLOOKUP(D3,DB!A:K,11,0),"")</f>
        <v/>
      </c>
      <c r="C3" s="18"/>
      <c r="D3" s="58" t="str">
        <f>IFERROR(VLOOKUP(#REF!,DB!#REF!,7,0),"")</f>
        <v/>
      </c>
      <c r="E3" s="92"/>
      <c r="F3" s="20"/>
      <c r="G3" s="21">
        <f t="shared" ca="1" si="0"/>
        <v>45987.689606250002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45987.689606250002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45987.689606250002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45987.689606250002</v>
      </c>
      <c r="H6" s="22"/>
      <c r="I6" s="19" t="str">
        <f>IFERROR(VLOOKUP(D6,DB!A:F,6,0),"")</f>
        <v/>
      </c>
      <c r="J6" s="18" t="str">
        <f>IFERROR(VLOOKUP(D6,DB!A:G,7,0),"")</f>
        <v/>
      </c>
      <c r="K6" s="42"/>
      <c r="L6" s="23" t="str">
        <f>IFERROR(VLOOKUP(D6,DB!A:I,9,0),"")</f>
        <v/>
      </c>
    </row>
    <row r="7" spans="1:13" ht="15" customHeight="1">
      <c r="A7" s="19"/>
      <c r="B7" s="58" t="str">
        <f>IFERROR(VLOOKUP(D7,DB!A:K,11,0),"")</f>
        <v/>
      </c>
      <c r="C7" s="18"/>
      <c r="D7" s="82"/>
      <c r="E7" s="18"/>
      <c r="F7" s="20"/>
      <c r="G7" s="21">
        <f t="shared" ca="1" si="0"/>
        <v>45987.689606250002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45987.689606250002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45987.689606250002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45987.689606250002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45987.689606250002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45987.689606250002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45987.689606250002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45987.689606250002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45987.689606250002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45987.689606250002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45987.689606250002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45987.689606250002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45987.689606250002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45987.689606250002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45987.689606250002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45987.689606250002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45987.689606250002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45987.689606250002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45987.689606250002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45987.689606250002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45987.689606250002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45987.689606250002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45987.689606250002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45987.689606250002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45987.689606250002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45987.689606250002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45987.689606250002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45987.689606250002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45987.689606250002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45987.689606250002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45987.689606250002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45987.689606250002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45987.689606250002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45987.689606250002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45987.689606250002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45987.689606250002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45987.689606250002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45987.689606250002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45987.689606250002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45987.689606250002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45987.689606250002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45987.689606250002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45987.689606250002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45987.689606250002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45987.689606250002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45987.689606250002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45987.689606250002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45987.689606250002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45987.689606250002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45987.689606250002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45987.689606250002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45987.689606250002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45987.689606250002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45987.689606250002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45987.689606250002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45987.689606250002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45987.689606250002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45987.689606250002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45987.689606250002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45987.689606250002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45987.689606250002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45987.689606250002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45987.689606250002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45987.689606250002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45987.689606250002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45987.689606250002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45987.689606250002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45987.689606250002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45987.689606250002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45987.689606250002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45987.689606250002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45987.689606250002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45987.689606250002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45987.689606250002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45987.689606250002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45987.689606250002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45987.689606250002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45987.689606250002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45987.689606250002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45987.689606250002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45987.689606250002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45987.689606250002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45987.689606250002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45987.689606250002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45987.689606250002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45987.689606250002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45987.689606250002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45987.689606250002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45987.689606250002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45987.689606250002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45987.689606250002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45987.689606250002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45987.689606250002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45987.689606250002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45987.689606250002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45987.689606250002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45987.689606250002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45987.689606250002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45987.689606250002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45987.689606250002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45987.689606250002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45987.689606250002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45987.689606250002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45987.689606250002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45987.689606250002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45987.689606250002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45987.689606250002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45987.689606250002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45987.689606250002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45987.689606250002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45987.689606250002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45987.689606250002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45987.689606250002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45987.689606250002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45987.689606250002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45987.689606250002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45987.689606250002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45987.689606250002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45987.689606250002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45987.689606250002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45987.689606250002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45987.689606250002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45987.689606250002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45987.689606250002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45987.689606250002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45987.689606250002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45987.689606250002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45987.689606250002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45987.689606250002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45987.689606250002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45987.689606250002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45987.689606250002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45987.689606250002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45987.689606250002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45987.689606250002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45987.689606250002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45987.689606250002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45987.689606250002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45987.689606250002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45987.689606250002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45987.689606250002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45987.689606250002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45987.689606250002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45987.689606250002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45987.689606250002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45987.689606250002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45987.689606250002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45987.689606250002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45987.689606250002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45987.689606250002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45987.689606250002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45987.689606250002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45987.689606250002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45987.689606250002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45987.689606250002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45987.689606250002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45987.689606250002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45987.689606250002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45987.689606250002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45987.689606250002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45987.689606250002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45987.689606250002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45987.689606250002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45987.689606250002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45987.689606250002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45987.689606250002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45987.689606250002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45987.689606250002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45987.689606250002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45987.689606250002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45987.689606250002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45987.689606250002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45987.689606250002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45987.689606250002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45987.689606250002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45987.689606250002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45987.689606250002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45987.689606250002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45987.689606250002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45987.689606250002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45987.689606250002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45987.689606250002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45987.689606250002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45987.689606250002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45987.689606250002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45987.689606250002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45987.689606250002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45987.689606250002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45987.689606250002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45987.689606250002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45987.689606250002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45987.689606250002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45987.689606250002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45987.689606250002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45987.689606250002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45987.689606250002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45987.689606250002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45987.689606250002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45987.689606250002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45987.689606250002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45987.689606250002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45987.689606250002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45987.689606250002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45987.689606250002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45987.689606250002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45987.689606250002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45987.689606250002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45987.689606250002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45987.689606250002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45987.689606250002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45987.689606250002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45987.689606250002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45987.689606250002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45987.689606250002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45987.689606250002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45987.689606250002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45987.689606250002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45987.689606250002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45987.689606250002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45987.689606250002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45987.689606250002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45987.689606250002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45987.689606250002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45987.689606250002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45987.689606250002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45987.689606250002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45987.689606250002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45987.689606250002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45987.689606250002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45987.689606250002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45987.689606250002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45987.689606250002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45987.689606250002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45987.689606250002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45987.689606250002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45987.689606250002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45987.689606250002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45987.689606250002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45987.689606250002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45987.689606250002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45987.689606250002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45987.689606250002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45987.689606250002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45987.689606250002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45987.689606250002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45987.689606250002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45987.689606250002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45987.689606250002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45987.689606250002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45987.689606250002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45987.689606250002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45987.689606250002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45987.689606250002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45987.689606250002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45987.689606250002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45987.689606250002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45987.689606250002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45987.689606250002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45987.689606250002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45987.689606250002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45987.689606250002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45987.689606250002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45987.689606250002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45987.689606250002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45987.689606250002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45987.689606250002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45987.689606250002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45987.689606250002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45987.689606250002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45987.689606250002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45987.689606250002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45987.689606250002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45987.689606250002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45987.689606250002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45987.689606250002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45987.689606250002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45987.689606250002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45987.689606250002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45987.689606250002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45987.689606250002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45987.689606250002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45987.689606250002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45987.689606250002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45987.689606250002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45987.689606250002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45987.689606250002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45987.689606250002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45987.689606250002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45987.689606250002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45987.689606250002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45987.689606250002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45987.689606250002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45987.689606250002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45987.689606250002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45987.689606250002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45987.689606250002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45987.689606250002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45987.689606250002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45987.689606250002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45987.689606250002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45987.689606250002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45987.689606250002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45987.689606250002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45987.689606250002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45987.689606250002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45987.689606250002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45987.689606250002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45987.689606250002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45987.689606250002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45987.689606250002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45987.689606250002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45987.689606250002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45987.689606250002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45987.689606250002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45987.689606250002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45987.689606250002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45987.689606250002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45987.689606250002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45987.689606250002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45987.689606250002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45987.689606250002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45987.689606250002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45987.689606250002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45987.689606250002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45987.689606250002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45987.689606250002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45987.689606250002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45987.689606250002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45987.689606250002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45987.689606250002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45987.689606250002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45987.689606250002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45987.689606250002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45987.689606250002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45987.689606250002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45987.689606250002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45987.689606250002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45987.689606250002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45987.689606250002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45987.689606250002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45987.689606250002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45987.689606250002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45987.689606250002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45987.689606250002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45987.689606250002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45987.689606250002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45987.689606250002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45987.689606250002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45987.689606250002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45987.689606250002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45987.689606250002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45987.689606250002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45987.689606250002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45987.689606250002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45987.689606250002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45987.689606250002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45987.689606250002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45987.689606250002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45987.689606250002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45987.689606250002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45987.689606250002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45987.689606250002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45987.689606250002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45987.689606250002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45987.689606250002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45987.689606250002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45987.689606250002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45987.689606250002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45987.689606250002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45987.689606250002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45987.689606250002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45987.689606250002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45987.689606250002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45987.689606250002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45987.689606250002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45987.689606250002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45987.689606250002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45987.689606250002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45987.689606250002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45987.689606250002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45987.689606250002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45987.689606250002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45987.689606250002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45987.689606250002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45987.689606250002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45987.689606250002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45987.689606250002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45987.689606250002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45987.689606250002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45987.689606250002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45987.689606250002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45987.689606250002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45987.689606250002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45987.689606250002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45987.689606250002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45987.689606250002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45987.689606250002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45987.689606250002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45987.689606250002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45987.689606250002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45987.689606250002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45987.689606250002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45987.689606250002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45987.689606250002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45987.689606250002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45987.689606250002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45987.689606250002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45987.689606250002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45987.689606250002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45987.689606250002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45987.689606250002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45987.689606250002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45987.689606250002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45987.689606250002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45987.689606250002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45987.689606250002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45987.689606250002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45987.689606250002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45987.689606250002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45987.689606250002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45987.689606250002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45987.689606250002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45987.689606250002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45987.689606250002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45987.689606250002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45987.689606250002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45987.689606250002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45987.689606250002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45987.689606250002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45987.689606250002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45987.689606250002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45987.689606250002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45987.689606250002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45987.689606250002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45987.689606250002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45987.689606250002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45987.689606250002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45987.689606250002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45987.689606250002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45987.689606250002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45987.689606250002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45987.689606250002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45987.689606250002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45987.689606250002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45987.689606250002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45987.689606250002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45987.689606250002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45987.689606250002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45987.689606250002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45987.689606250002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45987.689606250002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45987.689606250002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45987.689606250002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45987.689606250002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45987.689606250002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45987.689606250002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45987.689606250002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45987.689606250002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45987.689606250002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45987.689606250002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45987.689606250002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45987.689606250002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45987.689606250002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45987.689606250002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45987.689606250002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45987.689606250002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45987.689606250002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45987.689606250002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45987.689606250002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45987.689606250002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45987.689606250002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45987.689606250002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45987.689606250002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45987.689606250002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45987.689606250002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45987.689606250002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45987.689606250002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45987.689606250002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45987.689606250002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45987.689606250002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45987.689606250002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45987.689606250002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45987.689606250002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45987.689606250002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45987.689606250002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45987.689606250002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45987.689606250002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45987.689606250002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45987.689606250002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45987.689606250002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45987.689606250002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45987.689606250002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45987.689606250002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45987.689606250002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45987.689606250002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45987.689606250002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45987.689606250002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45987.689606250002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45987.689606250002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45987.689606250002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45987.689606250002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45987.689606250002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45987.689606250002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45987.689606250002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45987.689606250002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45987.689606250002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45987.689606250002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45987.689606250002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45987.689606250002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45987.689606250002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45987.689606250002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45987.689606250002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45987.689606250002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45987.689606250002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45987.689606250002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45987.689606250002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45987.689606250002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45987.689606250002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45987.689606250002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45987.689606250002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45987.689606250002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45987.689606250002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45987.689606250002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45987.689606250002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45987.689606250002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45987.689606250002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45987.689606250002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45987.689606250002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45987.689606250002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45987.689606250002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45987.689606250002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45987.689606250002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45987.689606250002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45987.689606250002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45987.689606250002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45987.689606250002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45987.689606250002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45987.689606250002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45987.689606250002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45987.689606250002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45987.689606250002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45987.689606250002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45987.689606250002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45987.689606250002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45987.689606250002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45987.689606250002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45987.689606250002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45987.689606250002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45987.689606250002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45987.689606250002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45987.689606250002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45987.689606250002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45987.689606250002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45987.689606250002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45987.689606250002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45987.689606250002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45987.689606250002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45987.689606250002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45987.689606250002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45987.689606250002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45987.689606250002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45987.689606250002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45987.689606250002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45987.689606250002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45987.689606250002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45987.689606250002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45987.689606250002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45987.689606250002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45987.689606250002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45987.689606250002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45987.689606250002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45987.689606250002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45987.689606250002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45987.689606250002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45987.689606250002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45987.689606250002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45987.689606250002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45987.689606250002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45987.689606250002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45987.689606250002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45987.689606250002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45987.689606250002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45987.689606250002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45987.689606250002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45987.689606250002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45987.689606250002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45987.689606250002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45987.689606250002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45987.689606250002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45987.689606250002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45987.689606250002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45987.689606250002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45987.689606250002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45987.689606250002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45987.689606250002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45987.689606250002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45987.689606250002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45987.689606250002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45987.689606250002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45987.689606250002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45987.689606250002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45987.689606250002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45987.689606250002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45987.689606250002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45987.689606250002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45987.689606250002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45987.689606250002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45987.689606250002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45987.689606250002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45987.689606250002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45987.689606250002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45987.689606250002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45987.689606250002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45987.689606250002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45987.689606250002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45987.689606250002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45987.689606250002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45987.689606250002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45987.689606250002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45987.689606250002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45987.689606250002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45987.689606250002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45987.689606250002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45987.689606250002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45987.689606250002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45987.689606250002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45987.689606250002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45987.689606250002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45987.689606250002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45987.689606250002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45987.689606250002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45987.689606250002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45987.689606250002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45987.689606250002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45987.689606250002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45987.689606250002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45987.689606250002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45987.689606250002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45987.689606250002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45987.689606250002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45987.689606250002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45987.689606250002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45987.689606250002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45987.689606250002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45987.689606250002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45987.689606250002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45987.689606250002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45987.689606250002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45987.689606250002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45987.689606250002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45987.689606250002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45987.689606250002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45987.689606250002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45987.689606250002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45987.689606250002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45987.689606250002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45987.689606250002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45987.689606250002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45987.689606250002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45987.689606250002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45987.689606250002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45987.689606250002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45987.689606250002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45987.689606250002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45987.689606250002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45987.689606250002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45987.689606250002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45987.689606250002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45987.689606250002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45987.689606250002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45987.689606250002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45987.689606250002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45987.689606250002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45987.689606250002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45987.689606250002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45987.689606250002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45987.689606250002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45987.689606250002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45987.689606250002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45987.689606250002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45987.689606250002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45987.689606250002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45987.689606250002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45987.689606250002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45987.689606250002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45987.689606250002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45987.689606250002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45987.689606250002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45987.689606250002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45987.689606250002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45987.689606250002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45987.689606250002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45987.689606250002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45987.689606250002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45987.689606250002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45987.689606250002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45987.689606250002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45987.689606250002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45987.689606250002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45987.689606250002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45987.689606250002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45987.689606250002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45987.689606250002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45987.689606250002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45987.689606250002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45987.689606250002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45987.689606250002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45987.689606250002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45987.689606250002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45987.689606250002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45987.689606250002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45987.689606250002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45987.689606250002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45987.689606250002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45987.689606250002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45987.689606250002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45987.689606250002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45987.689606250002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45987.689606250002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45987.689606250002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45987.689606250002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45987.689606250002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45987.689606250002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45987.689606250002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45987.689606250002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45987.689606250002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45987.689606250002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45987.689606250002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45987.689606250002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45987.689606250002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45987.689606250002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45987.689606250002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45987.689606250002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45987.689606250002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45987.689606250002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45987.689606250002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45987.689606250002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45987.689606250002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45987.689606250002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45987.689606250002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45987.689606250002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45987.689606250002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45987.689606250002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45987.689606250002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45987.689606250002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45987.689606250002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45987.689606250002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45987.689606250002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45987.689606250002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45987.689606250002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45987.689606250002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45987.689606250002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45987.689606250002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45987.689606250002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45987.689606250002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45987.689606250002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45987.689606250002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45987.689606250002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45987.689606250002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45987.689606250002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45987.689606250002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45987.689606250002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45987.689606250002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45987.689606250002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45987.689606250002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45987.689606250002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45987.689606250002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45987.689606250002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45987.689606250002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45987.689606250002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45987.689606250002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45987.689606250002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45987.689606250002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45987.689606250002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45987.689606250002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45987.689606250002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45987.689606250002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45987.689606250002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45987.689606250002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45987.689606250002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45987.689606250002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45987.689606250002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45987.689606250002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45987.689606250002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45987.689606250002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45987.689606250002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45987.689606250002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45987.689606250002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45987.689606250002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45987.689606250002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45987.689606250002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45987.689606250002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45987.689606250002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45987.689606250002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45987.689606250002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45987.689606250002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45987.689606250002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45987.689606250002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45987.689606250002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45987.689606250002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45987.689606250002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45987.689606250002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45987.689606250002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45987.689606250002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45987.689606250002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45987.689606250002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45987.689606250002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45987.689606250002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45987.689606250002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45987.689606250002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45987.689606250002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45987.689606250002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45987.689606250002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45987.689606250002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45987.689606250002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45987.689606250002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45987.689606250002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45987.689606250002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45987.689606250002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45987.689606250002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45987.689606250002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45987.689606250002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45987.689606250002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45987.689606250002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45987.689606250002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45987.689606250002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45987.689606250002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45987.689606250002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45987.689606250002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45987.689606250002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45987.689606250002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45987.689606250002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45987.689606250002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45987.689606250002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45987.689606250002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45987.689606250002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45987.689606250002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45987.689606250002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45987.689606250002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45987.689606250002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45987.689606250002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45987.689606250002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45987.689606250002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45987.689606250002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45987.689606250002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45987.689606250002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45987.689606250002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45987.689606250002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45987.689606250002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45987.689606250002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45987.689606250002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45987.689606250002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45987.689606250002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45987.689606250002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45987.689606250002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45987.689606250002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45987.689606250002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45987.689606250002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45987.689606250002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45987.689606250002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45987.689606250002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45987.689606250002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45987.689606250002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45987.689606250002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45987.689606250002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45987.689606250002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45987.689606250002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45987.689606250002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45987.689606250002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45987.689606250002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45987.689606250002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45987.689606250002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45987.689606250002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45987.689606250002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45987.689606250002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45987.689606250002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45987.689606250002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45987.689606250002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45987.689606250002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45987.689606250002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45987.689606250002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45987.689606250002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45987.689606250002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45987.689606250002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45987.689606250002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45987.689606250002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45987.689606250002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45987.689606250002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45987.689606250002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45987.689606250002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45987.689606250002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45987.689606250002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45987.689606250002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45987.689606250002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45987.689606250002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45987.689606250002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45987.689606250002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45987.689606250002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45987.689606250002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45987.689606250002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45987.689606250002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45987.689606250002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45987.689606250002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45987.689606250002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45987.689606250002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45987.689606250002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45987.689606250002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45987.689606250002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45987.689606250002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45987.689606250002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45987.689606250002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45987.689606250002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45987.689606250002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45987.689606250002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45987.689606250002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45987.689606250002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45987.689606250002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45987.689606250002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45987.689606250002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45987.689606250002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45987.689606250002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45987.689606250002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45987.689606250002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45987.689606250002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45987.689606250002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45987.689606250002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45987.689606250002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45987.689606250002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45987.689606250002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45987.689606250002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45987.689606250002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45987.689606250002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45987.689606250002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45987.689606250002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45987.689606250002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45987.689606250002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45987.689606250002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45987.689606250002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45987.689606250002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45987.689606250002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45987.689606250002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45987.689606250002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45987.689606250002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45987.689606250002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45987.689606250002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45987.689606250002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45987.689606250002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45987.689606250002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45987.689606250002</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45987.689606250002</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284.20888865740562</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IFERROR(VLOOKUP(D4,DB!A:K,11,0),"")</f>
        <v>R4</v>
      </c>
      <c r="C3" s="90"/>
      <c r="D3" s="144"/>
      <c r="E3" s="91"/>
      <c r="F3" s="92"/>
      <c r="G3" s="93">
        <f t="shared" ref="G3:G36" ca="1" si="0">IFERROR(NOW()-F3,"")</f>
        <v>45987.689606250002</v>
      </c>
      <c r="H3" s="92"/>
      <c r="I3" s="110" t="str">
        <f>IFERROR(VLOOKUP(D4,DB!A:F,6,0),"")</f>
        <v>SCECO</v>
      </c>
      <c r="J3" s="110" t="str">
        <f>IFERROR(VLOOKUP(D4,DB!A:G,7,0),"")</f>
        <v>In progress</v>
      </c>
      <c r="K3" s="94"/>
      <c r="L3" s="88" t="str">
        <f>IFERROR(VLOOKUP(D4,DB!A:I,9,0),"")</f>
        <v>Latis</v>
      </c>
    </row>
    <row r="4" spans="1:16" ht="15" customHeight="1">
      <c r="A4" s="110"/>
      <c r="B4" s="110" t="str">
        <f>IFERROR(VLOOKUP(#REF!,DB!A:K,11,0),"")</f>
        <v/>
      </c>
      <c r="C4" s="90"/>
      <c r="D4" s="88" t="s">
        <v>33877</v>
      </c>
      <c r="E4" s="91"/>
      <c r="F4" s="92"/>
      <c r="G4" s="93">
        <f t="shared" ca="1" si="0"/>
        <v>45987.689606250002</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45987.689606250002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45987.689606250002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45987.689606250002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45987.689606250002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45987.689606250002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45987.689606250002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45987.689606250002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45987.689606250002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45987.689606250002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45987.689606250002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45987.689606250002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45987.689606250002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45987.689606250002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45987.689606250002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45987.689606250002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45987.689606250002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45987.689606250002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45987.689606250002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45987.689606250002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45987.689606250002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45987.689606250002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45987.689606250002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45987.689606250002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45987.689606250002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45987.689606250002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45987.689606250002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45987.689606250002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45987.689606250002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45987.689606250002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45987.689606250002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45987.689606250002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45987.689606250002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45987.689606250002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45987.689606250002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45987.689606250002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45987.689606250002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45987.689606250002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45987.689606250002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45987.689606250002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45987.689606250002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45987.689606250002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45987.689606250002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45987.689606250002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45987.689606250002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45987.689606250002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45987.689606250002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45987.689606250002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45987.689606250002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45987.689606250002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45987.689606250002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45987.689606250002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45987.689606250002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45987.689606250002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45987.689606250002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45987.689606250002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45987.689606250002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45987.689606250002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45987.689606250002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45987.689606250002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45987.689606250002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45987.689606250002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45987.689606250002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45987.689606250002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45987.689606250002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45987.689606250002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45987.689606250002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45987.689606250002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45987.689606250002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45987.689606250002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45987.689606250002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45987.689606250002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45987.689606250002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45987.689606250002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45987.689606250002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45987.689606250002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45987.689606250002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45987.689606250002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45987.689606250002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45987.689606250002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45987.689606250002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45987.689606250002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45987.689606250002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45987.689606250002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45987.689606250002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45987.689606250002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45987.689606250002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45987.689606250002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45987.689606250002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45987.689606250002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45987.689606250002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45987.689606250002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45987.689606250002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45987.689606250002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45987.689606250002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45987.689606250002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45987.689606250002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45987.689606250002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45987.689606250002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45987.689606250002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45987.689606250002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45987.689606250002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45987.689606250002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45987.689606250002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45987.689606250002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45987.689606250002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45987.689606250002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45987.689606250002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45987.689606250002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45987.689606250002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45987.689606250002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45987.689606250002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45987.689606250002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45987.689606250002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45987.689606250002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45987.689606250002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45987.689606250002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45987.689606250002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45987.689606250002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45987.689606250002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45987.689606250002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45987.689606250002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45987.689606250002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45987.689606250002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45987.689606250002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45987.689606250002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45987.689606250002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45987.689606250002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45987.689606250002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45987.689606250002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45987.689606250002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45987.689606250002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45987.689606250002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45987.689606250002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45987.689606250002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45987.689606250002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45987.689606250002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45987.689606250002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45987.689606250002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45987.689606250002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45987.689606250002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45987.689606250002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45987.689606250002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45987.689606250002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45987.689606250002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45987.689606250002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45987.689606250002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45987.689606250002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45987.689606250002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45987.689606250002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45987.689606250002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45987.689606250002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45987.689606250002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45987.689606250002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45987.689606250002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45987.689606250002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45987.689606250002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45987.689606250002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45987.689606250002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45987.689606250002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45987.689606250002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45987.689606250002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45987.689606250002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45987.689606250002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45987.689606250002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45987.689606250002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45987.689606250002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45987.689606250002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45987.689606250002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45987.689606250002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45987.689606250002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45987.689606250002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45987.689606250002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45987.689606250002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45987.689606250002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45987.689606250002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45987.689606250002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45987.689606250002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45987.689606250002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45987.689606250002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45987.689606250002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45987.689606250002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45987.689606250002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45987.689606250002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45987.689606250002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45987.689606250002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45987.689606250002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45987.689606250002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45987.689606250002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45987.689606250002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45987.689606250002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45987.689606250002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45987.689606250002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45987.689606250002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45987.689606250002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45987.689606250002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45987.689606250002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45987.689606250002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45987.689606250002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45987.689606250002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45987.689606250002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45987.689606250002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45987.689606250002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45987.689606250002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45987.689606250002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45987.689606250002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45987.689606250002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45987.689606250002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45987.689606250002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45987.689606250002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45987.689606250002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45987.689606250002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45987.689606250002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45987.689606250002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45987.689606250002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45987.689606250002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45987.689606250002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45987.689606250002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45987.689606250002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45987.689606250002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45987.689606250002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45987.689606250002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45987.689606250002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45987.689606250002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45987.689606250002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45987.689606250002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45987.689606250002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45987.689606250002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45987.689606250002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45987.689606250002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45987.689606250002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45987.689606250002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45987.689606250002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45987.689606250002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45987.689606250002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45987.689606250002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45987.689606250002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45987.689606250002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45987.689606250002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45987.689606250002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45987.689606250002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45987.689606250002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45987.689606250002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45987.689606250002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45987.689606250002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45987.689606250002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45987.689606250002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45987.689606250002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45987.689606250002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45987.689606250002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45987.689606250002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45987.689606250002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45987.689606250002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45987.689606250002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45987.689606250002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45987.689606250002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45987.689606250002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45987.689606250002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45987.689606250002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45987.689606250002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45987.689606250002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45987.689606250002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45987.689606250002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45987.689606250002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45987.689606250002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45987.689606250002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45987.689606250002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45987.689606250002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45987.689606250002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45987.689606250002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45987.689606250002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45987.689606250002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45987.689606250002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45987.689606250002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45987.689606250002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45987.689606250002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45987.689606250002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45987.689606250002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45987.689606250002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45987.689606250002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45987.689606250002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45987.689606250002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45987.689606250002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45987.689606250002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45987.689606250002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45987.689606250002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45987.689606250002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45987.689606250002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45987.689606250002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45987.689606250002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45987.689606250002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45987.689606250002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45987.689606250002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45987.689606250002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45987.689606250002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45987.689606250002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45987.689606250002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45987.689606250002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45987.689606250002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45987.689606250002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45987.689606250002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45987.689606250002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45987.689606250002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45987.689606250002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45987.689606250002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45987.689606250002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45987.689606250002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45987.689606250002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45987.689606250002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45987.689606250002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45987.689606250002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45987.689606250002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45987.689606250002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45987.689606250002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45987.689606250002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45987.689606250002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45987.689606250002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45987.689606250002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45987.689606250002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45987.689606250002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45987.689606250002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45987.689606250002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45987.689606250002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45987.689606250002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45987.689606250002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45987.689606250002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45987.689606250002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45987.689606250002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45987.689606250002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45987.689606250002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45987.689606250002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45987.689606250002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45987.689606250002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45987.689606250002</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45987.689606250002</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95.857546064813505</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39104</v>
      </c>
      <c r="F3" s="38">
        <v>45926.188877314817</v>
      </c>
      <c r="G3" s="105">
        <f t="shared" ref="G3" ca="1" si="0">IFERROR(NOW()-F3,"")</f>
        <v>61.50072893518518</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39104</v>
      </c>
      <c r="F4" s="107">
        <v>45948.661111111112</v>
      </c>
      <c r="G4" s="108">
        <f t="shared" ref="G4" ca="1" si="1">IFERROR(NOW()-F4,"")</f>
        <v>39.028495138889411</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6.3163076388882473</v>
      </c>
      <c r="H5" s="119">
        <v>45981.360798611109</v>
      </c>
      <c r="I5" s="106" t="str">
        <f>IFERROR(VLOOKUP(D5,DB!A:F,6,0),"")</f>
        <v>SCECO</v>
      </c>
      <c r="J5" s="106" t="str">
        <f>IFERROR(VLOOKUP(D5,DB!A:G,7,0),"")</f>
        <v>Dead</v>
      </c>
      <c r="K5" s="106" t="s">
        <v>39124</v>
      </c>
      <c r="L5" s="106" t="str">
        <f>IFERROR(VLOOKUP(D5,DB!A:I,9,0),"")</f>
        <v>Latis</v>
      </c>
    </row>
    <row r="6" spans="1:13" s="39" customFormat="1">
      <c r="A6" s="37" t="s">
        <v>39125</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39126</v>
      </c>
      <c r="L6" s="37" t="str">
        <f>IFERROR(VLOOKUP(D6,DB!A:I,9,0),"")</f>
        <v>Latis</v>
      </c>
    </row>
    <row r="7" spans="1:13" s="39" customFormat="1">
      <c r="A7" s="37" t="s">
        <v>39125</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39127</v>
      </c>
      <c r="L7" s="37" t="str">
        <f>IFERROR(VLOOKUP(D7,DB!A:I,9,0),"")</f>
        <v>Latis</v>
      </c>
    </row>
    <row r="8" spans="1:13" s="39" customFormat="1">
      <c r="A8" s="37" t="s">
        <v>39125</v>
      </c>
      <c r="B8" s="37" t="str">
        <f>IFERROR(VLOOKUP(D8,DB!A:K,11,0),"")</f>
        <v>R5</v>
      </c>
      <c r="C8" s="37">
        <v>1</v>
      </c>
      <c r="D8" s="37" t="s">
        <v>38225</v>
      </c>
      <c r="E8" s="106" t="s">
        <v>39021</v>
      </c>
      <c r="F8" s="38" t="s">
        <v>24</v>
      </c>
      <c r="G8" s="108" t="str">
        <f ca="1">IFERROR(NOW()-F8,"")</f>
        <v/>
      </c>
      <c r="H8" s="38">
        <v>45987.617951388886</v>
      </c>
      <c r="I8" s="37" t="str">
        <f>IFERROR(VLOOKUP(D8,DB!A:F,6,0),"")</f>
        <v>SCECO</v>
      </c>
      <c r="J8" s="37" t="str">
        <f>IFERROR(VLOOKUP(D8,DB!A:G,7,0),"")</f>
        <v>Haj Removal</v>
      </c>
      <c r="K8" s="37" t="s">
        <v>39126</v>
      </c>
      <c r="L8" s="37" t="str">
        <f>IFERROR(VLOOKUP(D8,DB!A:I,9,0),"")</f>
        <v>Latis</v>
      </c>
    </row>
    <row r="9" spans="1:13" s="39" customFormat="1">
      <c r="A9" s="37" t="s">
        <v>39125</v>
      </c>
      <c r="B9" s="37" t="str">
        <f>IFERROR(VLOOKUP(D9,DB!A:K,11,0),"")</f>
        <v>R5</v>
      </c>
      <c r="C9" s="37">
        <v>1</v>
      </c>
      <c r="D9" s="37" t="s">
        <v>38449</v>
      </c>
      <c r="E9" s="106" t="s">
        <v>39021</v>
      </c>
      <c r="F9" s="38" t="s">
        <v>24</v>
      </c>
      <c r="G9" s="108" t="str">
        <f ca="1">IFERROR(NOW()-F9,"")</f>
        <v/>
      </c>
      <c r="H9" s="38">
        <v>45987.617951388886</v>
      </c>
      <c r="I9" s="37" t="str">
        <f>IFERROR(VLOOKUP(D9,DB!A:F,6,0),"")</f>
        <v>SCECO</v>
      </c>
      <c r="J9" s="37" t="str">
        <f>IFERROR(VLOOKUP(D9,DB!A:G,7,0),"")</f>
        <v>Haj Removal</v>
      </c>
      <c r="K9" s="37" t="s">
        <v>39126</v>
      </c>
      <c r="L9" s="37" t="str">
        <f>IFERROR(VLOOKUP(D9,DB!A:I,9,0),"")</f>
        <v>Latis</v>
      </c>
    </row>
    <row r="10" spans="1:13" s="39" customFormat="1">
      <c r="A10" s="37"/>
      <c r="B10" s="37" t="str">
        <f>IFERROR(VLOOKUP(D10,DB!A:K,11,0),"")</f>
        <v/>
      </c>
      <c r="C10" s="37"/>
      <c r="D10" s="37"/>
      <c r="E10" s="37"/>
      <c r="F10" s="38"/>
      <c r="G10" s="108">
        <f ca="1">IFERROR(NOW()-F10,"")</f>
        <v>45987.689606250002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45987.689606250002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45987.689606250002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45987.689606250002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45987.689606250002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45987.689606250002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45987.689606250002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45987.689606250002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45987.689606250002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45987.689606250002</v>
      </c>
      <c r="H19" s="38"/>
      <c r="I19" s="37" t="str">
        <f>IFERROR(VLOOKUP(D19,DB!A:F,6,0),"")</f>
        <v/>
      </c>
      <c r="J19" s="37" t="str">
        <f>IFERROR(VLOOKUP(D19,DB!A:G,7,0),"")</f>
        <v/>
      </c>
      <c r="K19" s="37"/>
      <c r="L19" s="37" t="str">
        <f>IFERROR(VLOOKUP(D19,DB!A:I,9,0),"")</f>
        <v/>
      </c>
    </row>
    <row r="20" spans="1:12" s="39" customFormat="1">
      <c r="A20" s="37"/>
      <c r="B20" s="145" t="str">
        <f>IFERROR(VLOOKUP(D20,DB!A:K,11,0),"")</f>
        <v/>
      </c>
      <c r="C20" s="37"/>
      <c r="D20" s="37"/>
      <c r="E20" s="37"/>
      <c r="F20" s="38"/>
      <c r="G20" s="146">
        <f ca="1">IFERROR(NOW()-F20,"")</f>
        <v>45987.689606250002</v>
      </c>
      <c r="H20" s="38"/>
      <c r="I20" s="145" t="str">
        <f>IFERROR(VLOOKUP(D20,DB!A:F,6,0),"")</f>
        <v/>
      </c>
      <c r="J20" s="145" t="str">
        <f>IFERROR(VLOOKUP(D20,DB!A:G,7,0),"")</f>
        <v/>
      </c>
      <c r="K20" s="37"/>
      <c r="L20" s="145" t="str">
        <f>IFERROR(VLOOKUP(D20,DB!A:I,9,0),"")</f>
        <v/>
      </c>
    </row>
    <row r="21" spans="1:12" s="39" customFormat="1">
      <c r="A21" s="37"/>
      <c r="B21" s="145" t="str">
        <f>IFERROR(VLOOKUP(D21,DB!A:K,11,0),"")</f>
        <v/>
      </c>
      <c r="C21" s="37"/>
      <c r="D21" s="37"/>
      <c r="E21" s="37"/>
      <c r="F21" s="38"/>
      <c r="G21" s="146">
        <f ca="1">IFERROR(NOW()-F21,"")</f>
        <v>45987.689606250002</v>
      </c>
      <c r="H21" s="38"/>
      <c r="I21" s="145" t="str">
        <f>IFERROR(VLOOKUP(D21,DB!A:F,6,0),"")</f>
        <v/>
      </c>
      <c r="J21" s="145" t="str">
        <f>IFERROR(VLOOKUP(D21,DB!A:G,7,0),"")</f>
        <v/>
      </c>
      <c r="K21" s="37"/>
      <c r="L21" s="145" t="str">
        <f>IFERROR(VLOOKUP(D21,DB!A:I,9,0),"")</f>
        <v/>
      </c>
    </row>
    <row r="22" spans="1:12" s="39" customFormat="1">
      <c r="A22" s="37"/>
      <c r="B22" s="145" t="str">
        <f>IFERROR(VLOOKUP(D22,DB!A:K,11,0),"")</f>
        <v/>
      </c>
      <c r="C22" s="37"/>
      <c r="D22" s="37"/>
      <c r="E22" s="37"/>
      <c r="F22" s="38"/>
      <c r="G22" s="146">
        <f ca="1">IFERROR(NOW()-F22,"")</f>
        <v>45987.689606250002</v>
      </c>
      <c r="H22" s="38"/>
      <c r="I22" s="145" t="str">
        <f>IFERROR(VLOOKUP(D22,DB!A:F,6,0),"")</f>
        <v/>
      </c>
      <c r="J22" s="145" t="str">
        <f>IFERROR(VLOOKUP(D22,DB!A:G,7,0),"")</f>
        <v/>
      </c>
      <c r="K22" s="37"/>
      <c r="L22" s="145" t="str">
        <f>IFERROR(VLOOKUP(D22,DB!A:I,9,0),"")</f>
        <v/>
      </c>
    </row>
    <row r="23" spans="1:12" s="39" customFormat="1">
      <c r="A23" s="37"/>
      <c r="B23" s="145" t="str">
        <f>IFERROR(VLOOKUP(D23,DB!A:K,11,0),"")</f>
        <v/>
      </c>
      <c r="C23" s="37"/>
      <c r="D23" s="37"/>
      <c r="E23" s="37"/>
      <c r="F23" s="38"/>
      <c r="G23" s="146">
        <f ca="1">IFERROR(NOW()-F23,"")</f>
        <v>45987.689606250002</v>
      </c>
      <c r="H23" s="38"/>
      <c r="I23" s="145" t="str">
        <f>IFERROR(VLOOKUP(D23,DB!A:F,6,0),"")</f>
        <v/>
      </c>
      <c r="J23" s="145" t="str">
        <f>IFERROR(VLOOKUP(D23,DB!A:G,7,0),"")</f>
        <v/>
      </c>
      <c r="K23" s="37"/>
      <c r="L23" s="145" t="str">
        <f>IFERROR(VLOOKUP(D23,DB!A:I,9,0),"")</f>
        <v/>
      </c>
    </row>
    <row r="24" spans="1:12" s="39" customFormat="1">
      <c r="A24" s="37"/>
      <c r="B24" s="145" t="str">
        <f>IFERROR(VLOOKUP(D24,DB!A:K,11,0),"")</f>
        <v/>
      </c>
      <c r="C24" s="37"/>
      <c r="D24" s="37"/>
      <c r="E24" s="37"/>
      <c r="F24" s="38"/>
      <c r="G24" s="146">
        <f ca="1">IFERROR(NOW()-F24,"")</f>
        <v>45987.689606250002</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45987.689606250002</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45987.689606250002</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45987.689606250002</v>
      </c>
      <c r="H27" s="38"/>
      <c r="I27" s="145" t="str">
        <f>IFERROR(VLOOKUP(D27,DB!A:F,6,0),"")</f>
        <v/>
      </c>
      <c r="J27" s="145" t="str">
        <f>IFERROR(VLOOKUP(D27,DB!A:G,7,0),"")</f>
        <v/>
      </c>
      <c r="K27" s="37"/>
      <c r="L27" s="145" t="str">
        <f>IFERROR(VLOOKUP(D27,DB!A:I,9,0),"")</f>
        <v/>
      </c>
    </row>
    <row r="28" spans="1:12" s="39" customFormat="1">
      <c r="A28" s="37"/>
      <c r="B28" s="145" t="str">
        <f>IFERROR(VLOOKUP(D28,DB!A:K,11,0),"")</f>
        <v/>
      </c>
      <c r="C28" s="37"/>
      <c r="D28" s="37"/>
      <c r="E28" s="37"/>
      <c r="F28" s="38"/>
      <c r="G28" s="146">
        <f ca="1">IFERROR(NOW()-F28,"")</f>
        <v>45987.689606250002</v>
      </c>
      <c r="H28" s="38"/>
      <c r="I28" s="145" t="str">
        <f>IFERROR(VLOOKUP(D28,DB!A:F,6,0),"")</f>
        <v/>
      </c>
      <c r="J28" s="145" t="str">
        <f>IFERROR(VLOOKUP(D28,DB!A:G,7,0),"")</f>
        <v/>
      </c>
      <c r="K28" s="37"/>
      <c r="L28" s="145" t="str">
        <f>IFERROR(VLOOKUP(D28,DB!A:I,9,0),"")</f>
        <v/>
      </c>
    </row>
    <row r="29" spans="1:12">
      <c r="A29" s="37"/>
      <c r="B29" s="145" t="str">
        <f>IFERROR(VLOOKUP(D29,DB!A:K,11,0),"")</f>
        <v/>
      </c>
      <c r="C29" s="37"/>
      <c r="D29" s="37"/>
      <c r="E29" s="37"/>
      <c r="F29" s="38"/>
      <c r="G29" s="146">
        <f ca="1">IFERROR(NOW()-F29,"")</f>
        <v>45987.689606250002</v>
      </c>
      <c r="H29" s="38"/>
      <c r="I29" s="145" t="str">
        <f>IFERROR(VLOOKUP(D29,DB!A:F,6,0),"")</f>
        <v/>
      </c>
      <c r="J29" s="145" t="str">
        <f>IFERROR(VLOOKUP(D29,DB!A:G,7,0),"")</f>
        <v/>
      </c>
      <c r="K29" s="37"/>
      <c r="L29" s="145" t="str">
        <f>IFERROR(VLOOKUP(D29,DB!A:I,9,0),"")</f>
        <v/>
      </c>
    </row>
    <row r="30" spans="1:12">
      <c r="A30" s="37"/>
      <c r="B30" s="145" t="str">
        <f>IFERROR(VLOOKUP(D30,DB!A:K,11,0),"")</f>
        <v/>
      </c>
      <c r="C30" s="37"/>
      <c r="D30" s="37"/>
      <c r="E30" s="37"/>
      <c r="F30" s="38"/>
      <c r="G30" s="146">
        <f ca="1">IFERROR(NOW()-F30,"")</f>
        <v>45987.689606250002</v>
      </c>
      <c r="H30" s="38"/>
      <c r="I30" s="145" t="str">
        <f>IFERROR(VLOOKUP(D30,DB!A:F,6,0),"")</f>
        <v/>
      </c>
      <c r="J30" s="145" t="str">
        <f>IFERROR(VLOOKUP(D30,DB!A:G,7,0),"")</f>
        <v/>
      </c>
      <c r="K30" s="37"/>
      <c r="L30" s="145" t="str">
        <f>IFERROR(VLOOKUP(D30,DB!A:I,9,0),"")</f>
        <v/>
      </c>
    </row>
    <row r="31" spans="1:12">
      <c r="A31" s="37"/>
      <c r="B31" s="145" t="str">
        <f>IFERROR(VLOOKUP(D31,DB!A:K,11,0),"")</f>
        <v/>
      </c>
      <c r="C31" s="37"/>
      <c r="D31" s="37"/>
      <c r="E31" s="37"/>
      <c r="F31" s="38"/>
      <c r="G31" s="146">
        <f ca="1">IFERROR(NOW()-F31,"")</f>
        <v>45987.689606250002</v>
      </c>
      <c r="H31" s="38"/>
      <c r="I31" s="145" t="str">
        <f>IFERROR(VLOOKUP(D31,DB!A:F,6,0),"")</f>
        <v/>
      </c>
      <c r="J31" s="145" t="str">
        <f>IFERROR(VLOOKUP(D31,DB!A:G,7,0),"")</f>
        <v/>
      </c>
      <c r="K31" s="37"/>
      <c r="L31" s="145" t="str">
        <f>IFERROR(VLOOKUP(D31,DB!A:I,9,0),"")</f>
        <v/>
      </c>
    </row>
    <row r="32" spans="1:12">
      <c r="A32" s="37"/>
      <c r="B32" s="145" t="str">
        <f>IFERROR(VLOOKUP(D32,DB!A:K,11,0),"")</f>
        <v/>
      </c>
      <c r="C32" s="37"/>
      <c r="D32" s="37"/>
      <c r="E32" s="37"/>
      <c r="F32" s="38"/>
      <c r="G32" s="146">
        <f ca="1">IFERROR(NOW()-F32,"")</f>
        <v>45987.689606250002</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45987.689606250002</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45987.689606250002</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45987.689606250002</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45987.689606250002</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45987.689606250002</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45987.689606250002</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45987.689606250002</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45987.689606250002</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45987.689606250002</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45987.689606250002</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45987.689606250002</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45987.689606250002</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45987.689606250002</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45987.689606250002</v>
      </c>
      <c r="H46" s="38"/>
      <c r="I46" s="145" t="str">
        <f>IFERROR(VLOOKUP(D46,DB!A:F,6,0),"")</f>
        <v/>
      </c>
      <c r="J46" s="145" t="str">
        <f>IFERROR(VLOOKUP(D46,DB!A:G,7,0),"")</f>
        <v/>
      </c>
      <c r="K46" s="37"/>
      <c r="L46" s="145" t="str">
        <f>IFERROR(VLOOKUP(D46,DB!A:I,9,0),"")</f>
        <v/>
      </c>
    </row>
    <row r="47" spans="1:12">
      <c r="A47" s="37"/>
      <c r="B47" s="145" t="str">
        <f>IFERROR(VLOOKUP(D47,DB!A:K,11,0),"")</f>
        <v/>
      </c>
      <c r="C47" s="37"/>
      <c r="D47" s="37"/>
      <c r="E47" s="37"/>
      <c r="F47" s="38"/>
      <c r="G47" s="146">
        <f ca="1">IFERROR(NOW()-F47,"")</f>
        <v>45987.689606250002</v>
      </c>
      <c r="H47" s="38"/>
      <c r="I47" s="145" t="str">
        <f>IFERROR(VLOOKUP(D47,DB!A:F,6,0),"")</f>
        <v/>
      </c>
      <c r="J47" s="145" t="str">
        <f>IFERROR(VLOOKUP(D47,DB!A:G,7,0),"")</f>
        <v/>
      </c>
      <c r="K47" s="37"/>
      <c r="L47" s="145"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K6" sqref="K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7" t="s">
        <v>39128</v>
      </c>
      <c r="B2" s="148" t="s">
        <v>5398</v>
      </c>
      <c r="C2" s="125">
        <v>1</v>
      </c>
      <c r="D2" s="151" t="s">
        <v>34300</v>
      </c>
      <c r="E2" s="106" t="s">
        <v>39021</v>
      </c>
      <c r="F2" s="152">
        <v>45987.679675925923</v>
      </c>
      <c r="G2" s="72">
        <f t="shared" ref="G2:G7" ca="1" si="0">IFERROR(NOW()-F2,"-")</f>
        <v>9.9303240785957314E-3</v>
      </c>
      <c r="H2" s="149">
        <v>45987.673935185187</v>
      </c>
      <c r="I2" s="124" t="str">
        <f>IFERROR(VLOOKUP(D2,DB!A:F,6,0),"")</f>
        <v>SCECO</v>
      </c>
      <c r="J2" s="124" t="str">
        <f>IFERROR(VLOOKUP(D2,DB!A:G,7,0),"")</f>
        <v>Dead+Good</v>
      </c>
      <c r="K2" s="127" t="s">
        <v>39129</v>
      </c>
      <c r="L2" s="128" t="str">
        <f>IFERROR(VLOOKUP(D2,DB!A:I,9,0),"")</f>
        <v>Latis</v>
      </c>
    </row>
    <row r="3" spans="1:16382" ht="31.5" customHeight="1">
      <c r="A3"/>
      <c r="B3"/>
      <c r="C3" s="125"/>
      <c r="D3" s="122" t="s">
        <v>38776</v>
      </c>
      <c r="E3" s="106"/>
      <c r="F3"/>
      <c r="G3" s="72">
        <f t="shared" ca="1" si="0"/>
        <v>45987.689606250002</v>
      </c>
      <c r="H3"/>
      <c r="I3" s="124" t="str">
        <f>IFERROR(VLOOKUP(D3,DB!A:F,6,0),"")</f>
        <v>SCECO</v>
      </c>
      <c r="J3" s="124" t="str">
        <f>IFERROR(VLOOKUP(D3,DB!A:G,7,0),"")</f>
        <v>In progress</v>
      </c>
      <c r="K3" s="127"/>
      <c r="L3" s="128" t="str">
        <f>IFERROR(VLOOKUP(D3,DB!A:I,9,0),"")</f>
        <v>Latis</v>
      </c>
    </row>
    <row r="4" spans="1:16382" ht="31.5" customHeight="1">
      <c r="A4"/>
      <c r="B4"/>
      <c r="C4" s="125"/>
      <c r="D4" s="122" t="s">
        <v>38801</v>
      </c>
      <c r="E4" s="106"/>
      <c r="F4"/>
      <c r="G4" s="72">
        <f t="shared" ca="1" si="0"/>
        <v>45987.689606250002</v>
      </c>
      <c r="H4"/>
      <c r="I4" s="124" t="str">
        <f>IFERROR(VLOOKUP(D4,DB!A:F,6,0),"")</f>
        <v>SCECO</v>
      </c>
      <c r="J4" s="124" t="str">
        <f>IFERROR(VLOOKUP(D4,DB!A:G,7,0),"")</f>
        <v>In progress</v>
      </c>
      <c r="K4" s="127" t="s">
        <v>39130</v>
      </c>
      <c r="L4" s="128" t="str">
        <f>IFERROR(VLOOKUP(D4,DB!A:I,9,0),"")</f>
        <v>Latis</v>
      </c>
    </row>
    <row r="5" spans="1:16382" ht="31.5" customHeight="1">
      <c r="A5"/>
      <c r="B5"/>
      <c r="C5" s="125"/>
      <c r="D5" s="122"/>
      <c r="E5" s="106"/>
      <c r="F5"/>
      <c r="G5" s="72">
        <f t="shared" ca="1" si="0"/>
        <v>45987.689606250002</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t="s">
        <v>39131</v>
      </c>
      <c r="G6" s="72" t="str">
        <f t="shared" ca="1" si="0"/>
        <v>-</v>
      </c>
      <c r="H6" s="126"/>
      <c r="I6" s="150"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45987.689606250002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45987.689606250002</v>
      </c>
      <c r="H8" s="126"/>
      <c r="I8" s="124" t="str">
        <f>IFERROR(VLOOKUP(D8,DB!A:F,6,0),"")</f>
        <v/>
      </c>
      <c r="J8" s="124" t="str">
        <f>IFERROR(VLOOKUP(D8,DB!A:G,7,0),"")</f>
        <v/>
      </c>
      <c r="K8" s="127" t="s">
        <v>39131</v>
      </c>
      <c r="L8" s="128" t="str">
        <f>IFERROR(VLOOKUP(D8,DB!A:I,9,0),"")</f>
        <v/>
      </c>
    </row>
    <row r="9" spans="1:16382" ht="31.5" customHeight="1">
      <c r="A9" s="123"/>
      <c r="B9" s="124" t="str">
        <f>IFERROR(VLOOKUP(D9,DB!A:K,11,0),"")</f>
        <v/>
      </c>
      <c r="C9" s="125"/>
      <c r="D9" s="124"/>
      <c r="E9" s="106"/>
      <c r="F9" s="126"/>
      <c r="G9" s="72">
        <f ca="1">IFERROR(NOW()-F9,"-")</f>
        <v>45987.689606250002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45987.689606250002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45987.689606250002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45987.689606250002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45987.689606250002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45987.689606250002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45987.689606250002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45987.689606250002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45987.689606250002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45987.689606250002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45987.689606250002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45987.689606250002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45987.689606250002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45987.689606250002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45987.689606250002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45987.689606250002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45987.689606250002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45987.689606250002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45987.689606250002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45987.689606250002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45987.689606250002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45987.689606250002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45987.689606250002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45987.689606250002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45987.689606250002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45987.689606250002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45987.689606250002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45987.689606250002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45987.689606250002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45987.689606250002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45987.689606250002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45987.689606250002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45987.689606250002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2025-11-26T13:33:04Z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