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015" documentId="120_S{2AC9BD13-BADA-5192-A53E-5A8FF88502F6}" xr6:coauthVersionLast="47" xr6:coauthVersionMax="47" xr10:uidLastSave="{AD226D60-8E22-4B6A-BAB1-6441812AF914}"/>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D3" i="3"/>
  <c r="D4" i="3"/>
  <c r="B2" i="9"/>
  <c r="L3" i="4"/>
  <c r="L4" i="4"/>
  <c r="L5" i="4"/>
  <c r="L6" i="4"/>
  <c r="L7" i="4"/>
  <c r="L8" i="4"/>
  <c r="L9" i="4"/>
  <c r="L10" i="4"/>
  <c r="L11" i="4"/>
  <c r="L12" i="4"/>
  <c r="L13" i="4"/>
  <c r="L14" i="4"/>
  <c r="L15" i="4"/>
  <c r="L16" i="4"/>
  <c r="L17" i="4"/>
  <c r="L18" i="4"/>
  <c r="L19" i="4"/>
  <c r="L20" i="4"/>
  <c r="L21" i="4"/>
  <c r="L22" i="4"/>
  <c r="L23" i="4"/>
  <c r="L24" i="4"/>
  <c r="I3" i="4"/>
  <c r="J3" i="4"/>
  <c r="I4" i="4"/>
  <c r="J4" i="4"/>
  <c r="I5" i="4"/>
  <c r="J5" i="4"/>
  <c r="I6" i="4"/>
  <c r="J6" i="4"/>
  <c r="I7" i="4"/>
  <c r="J7" i="4"/>
  <c r="I8" i="4"/>
  <c r="J8" i="4"/>
  <c r="I9" i="4"/>
  <c r="J9" i="4"/>
  <c r="I10" i="4"/>
  <c r="J10" i="4"/>
  <c r="I11" i="4"/>
  <c r="J11" i="4"/>
  <c r="I2" i="9"/>
  <c r="G2" i="9"/>
  <c r="L2" i="9"/>
  <c r="J2" i="9"/>
  <c r="G3" i="9"/>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I4" i="9"/>
  <c r="B7"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I3" i="9"/>
  <c r="J3" i="9"/>
  <c r="L3" i="9"/>
  <c r="B4" i="9"/>
  <c r="G4" i="9"/>
  <c r="J4" i="9"/>
  <c r="L4" i="9"/>
  <c r="B5" i="9"/>
  <c r="G5" i="9"/>
  <c r="I5" i="9"/>
  <c r="J5" i="9"/>
  <c r="L5" i="9"/>
  <c r="B6" i="9"/>
  <c r="G6" i="9"/>
  <c r="I6" i="9"/>
  <c r="J6" i="9"/>
  <c r="L6" i="9"/>
  <c r="G7" i="9"/>
  <c r="I7" i="9"/>
  <c r="J7" i="9"/>
  <c r="L7" i="9"/>
  <c r="B8" i="9"/>
  <c r="G8" i="9"/>
  <c r="I8" i="9"/>
  <c r="J8" i="9"/>
  <c r="L8" i="9"/>
  <c r="B9" i="9"/>
  <c r="G9" i="9"/>
  <c r="I9" i="9"/>
  <c r="J9" i="9"/>
  <c r="L9"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J6" i="5"/>
  <c r="J7" i="5"/>
  <c r="J8" i="5"/>
  <c r="J9" i="5"/>
  <c r="I6" i="5"/>
  <c r="I7" i="5"/>
  <c r="I8" i="5"/>
  <c r="I9" i="5"/>
  <c r="B6" i="5"/>
  <c r="B7" i="5"/>
  <c r="B8" i="5"/>
  <c r="B9" i="5"/>
  <c r="G5" i="5"/>
  <c r="B3" i="4"/>
  <c r="G3" i="4"/>
  <c r="B4" i="4"/>
  <c r="G4" i="4"/>
  <c r="B5" i="4"/>
  <c r="G5" i="4"/>
  <c r="B6" i="4"/>
  <c r="G6" i="4"/>
  <c r="B7" i="4"/>
  <c r="G7" i="4"/>
  <c r="B8" i="4"/>
  <c r="G8" i="4"/>
  <c r="B9" i="4"/>
  <c r="G9" i="4"/>
  <c r="B10" i="4"/>
  <c r="G10" i="4"/>
  <c r="B11" i="4"/>
  <c r="G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<sst xmlns="http://schemas.openxmlformats.org/spreadsheetml/2006/main" count="180287" uniqueCount="39128">
  <si>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</si>
  <si>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</si>
  <si>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</si>
  <si>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</si>
  <si>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</si>
  <si>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</si>
  <si>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</si>
  <si>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</si>
  <si>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</si>
  <si>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</si>
  <si>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</si>
  <si>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</si>
  <si>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</si>
  <si>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</si>
  <si>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</si>
  <si>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</si>
  <si>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</si>
  <si>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</si>
  <si>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</si>
  <si>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</si>
  <si>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</si>
  <si>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</si>
  <si>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</si>
  <si>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</si>
  <si>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</si>
  <si>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</si>
  <si>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</si>
  <si>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</si>
  <si>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</si>
  <si>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</si>
  <si>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</si>
  <si>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</si>
  <si>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</si>
  <si>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</si>
  <si>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</si>
  <si>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</si>
  <si>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</si>
  <si>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</si>
  <si>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</si>
  <si>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</si>
  <si>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</si>
  <si>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</si>
  <si>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</si>
  <si>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</si>
  <si>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</si>
  <si>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</si>
  <si>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</si>
  <si>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</si>
  <si>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</si>
  <si>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</si>
  <si>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</si>
  <si>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</si>
  <si>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</si>
  <si>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</si>
  <si>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</si>
  <si>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</si>
  <si>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</si>
  <si>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</si>
  <si>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</si>
  <si>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</si>
  <si>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</si>
  <si>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</si>
  <si>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</si>
  <si>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</si>
  <si>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</si>
  <si>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</si>
  <si>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</si>
  <si>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</si>
  <si>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</si>
  <si>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</si>
  <si>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</si>
  <si>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</si>
  <si>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</si>
  <si>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</si>
  <si>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</si>
  <si>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</si>
  <si>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</si>
  <si>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</si>
  <si>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</si>
  <si>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</si>
  <si>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</si>
  <si>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</si>
  <si>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</si>
  <si>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</si>
  <si>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</si>
  <si>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</si>
  <si>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</si>
  <si>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</si>
  <si>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</si>
  <si>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</si>
  <si>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</si>
  <si>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</si>
  <si>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</si>
  <si>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</si>
  <si>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</si>
  <si>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</si>
  <si>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</si>
  <si>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</si>
  <si>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</si>
  <si>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</si>
  <si>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</si>
  <si>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</si>
  <si>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</si>
  <si>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</si>
  <si>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</si>
  <si>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</si>
  <si>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</si>
  <si>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</si>
  <si>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</si>
  <si>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</si>
  <si>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</si>
  <si>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</si>
  <si>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</si>
  <si>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</si>
  <si>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</si>
  <si>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</si>
  <si>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</si>
  <si>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</si>
  <si>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</si>
  <si>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</si>
  <si>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</si>
  <si>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</si>
  <si>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</si>
  <si>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</si>
  <si>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</si>
  <si>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</si>
  <si>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</si>
  <si>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</si>
  <si>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</si>
  <si>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</si>
  <si>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</si>
  <si>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</si>
  <si>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</si>
  <si>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</si>
  <si>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</si>
  <si>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</si>
  <si>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</si>
  <si>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</si>
  <si>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</si>
  <si>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</si>
  <si>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</si>
  <si>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</si>
  <si>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</si>
  <si>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</si>
  <si>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</si>
  <si>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</si>
  <si>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</si>
  <si>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</si>
  <si>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</si>
  <si>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</si>
  <si>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</si>
  <si>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</si>
  <si>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</si>
  <si>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</si>
  <si>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</si>
  <si>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</si>
  <si>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</si>
  <si>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</si>
  <si>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</si>
  <si>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</si>
  <si>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</si>
  <si>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</si>
  <si>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</si>
  <si>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</si>
  <si>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</si>
  <si>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</si>
  <si>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</si>
  <si>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</si>
  <si>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</si>
  <si>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</si>
  <si>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</si>
  <si>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</si>
  <si>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</si>
  <si>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</si>
  <si>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</si>
  <si>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</si>
  <si>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</si>
  <si>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</si>
  <si>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</si>
  <si>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</si>
  <si>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</si>
  <si>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</si>
  <si>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</si>
  <si>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</si>
  <si>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</si>
  <si>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</si>
  <si>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</si>
  <si>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</si>
  <si>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</si>
  <si>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</si>
  <si>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</si>
  <si>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</si>
  <si>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</si>
  <si>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</si>
  <si>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</si>
  <si>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</si>
  <si>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</si>
  <si>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</si>
  <si>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</si>
  <si>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</si>
  <si>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</si>
  <si>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</si>
  <si>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</si>
  <si>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</si>
  <si>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</si>
  <si>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</si>
  <si>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</si>
  <si>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</si>
  <si>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</si>
  <si>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</si>
  <si>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</si>
  <si>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</si>
  <si>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</si>
  <si>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</si>
  <si>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</si>
  <si>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</si>
  <si>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</si>
  <si>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</si>
  <si>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</si>
  <si>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</si>
  <si>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</si>
  <si>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</si>
  <si>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</si>
  <si>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</si>
  <si>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</si>
  <si>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</si>
  <si>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</si>
  <si>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</si>
  <si>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</si>
  <si>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</si>
  <si>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</si>
  <si>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</si>
  <si>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</si>
  <si>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</si>
  <si>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</si>
  <si>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</si>
  <si>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</si>
  <si>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</si>
  <si>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</si>
  <si>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</si>
  <si>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</si>
  <si>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</si>
  <si>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</si>
  <si>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</si>
  <si>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</si>
  <si>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</si>
  <si>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</si>
  <si>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</si>
  <si>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</si>
  <si>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</si>
  <si>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</si>
  <si>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</si>
  <si>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</si>
  <si>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</si>
  <si>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</si>
  <si>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</si>
  <si>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</si>
  <si>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</si>
  <si>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</si>
  <si>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</si>
  <si>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</si>
  <si>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</si>
  <si>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</si>
  <si>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</si>
  <si>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</si>
  <si>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</si>
  <si>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</si>
  <si>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</si>
  <si>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</si>
  <si>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</si>
  <si>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</si>
  <si>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</si>
  <si>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</si>
  <si>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</si>
  <si>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</si>
  <si>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</si>
  <si>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</si>
  <si>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</si>
  <si>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</si>
  <si>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</si>
  <si>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</si>
  <si>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</si>
  <si>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</si>
  <si>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</si>
  <si>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</si>
  <si>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</si>
  <si>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</si>
  <si>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</si>
  <si>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</si>
  <si>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</si>
  <si>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</si>
  <si>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</si>
  <si>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</si>
  <si>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</si>
  <si>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</si>
  <si>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</si>
  <si>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</si>
  <si>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</si>
  <si>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</si>
  <si>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</si>
  <si>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</si>
  <si>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</si>
  <si>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</si>
  <si>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</si>
  <si>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</si>
  <si>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</si>
  <si>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</si>
  <si>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</si>
  <si>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</si>
  <si>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</si>
  <si>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</si>
  <si>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</si>
  <si>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</si>
  <si>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</si>
  <si>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</si>
  <si>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</si>
  <si>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</si>
  <si>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</si>
  <si>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</si>
  <si>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</si>
  <si>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</si>
  <si>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</si>
  <si>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</si>
  <si>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</si>
  <si>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</si>
  <si>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</si>
  <si>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</si>
  <si>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</si>
  <si>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</si>
  <si>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</si>
  <si>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</si>
  <si>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</si>
  <si>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</si>
  <si>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</si>
  <si>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</si>
  <si>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</si>
  <si>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</si>
  <si>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</si>
  <si>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</si>
  <si>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</si>
  <si>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</si>
  <si>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</si>
  <si>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</si>
  <si>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</si>
  <si>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</si>
  <si>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</si>
  <si>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</si>
  <si>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</si>
  <si>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</si>
  <si>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</si>
  <si>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</si>
  <si>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</si>
  <si>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</si>
  <si>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</si>
  <si>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</si>
  <si>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</si>
  <si>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</si>
  <si>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</si>
  <si>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</si>
  <si>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</si>
  <si>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</si>
  <si>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</si>
  <si>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</si>
  <si>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</si>
  <si>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</si>
  <si>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</si>
  <si>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</si>
  <si>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</si>
  <si>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</si>
  <si>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</si>
  <si>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</si>
  <si>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</si>
  <si>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</si>
  <si>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</si>
  <si>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</si>
  <si>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</si>
  <si>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</si>
  <si>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</si>
  <si>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</si>
  <si>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</si>
  <si>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</si>
  <si>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</si>
  <si>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</si>
  <si>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</si>
  <si>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</si>
  <si>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</si>
  <si>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</si>
  <si>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</si>
  <si>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</si>
  <si>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</si>
  <si>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</si>
  <si>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</si>
  <si>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</si>
  <si>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</si>
  <si>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</si>
  <si>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</si>
  <si>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</si>
  <si>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</si>
  <si>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</si>
  <si>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</si>
  <si>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</si>
  <si>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</si>
  <si>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</si>
  <si>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</si>
  <si>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</si>
  <si>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</si>
  <si>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</si>
  <si>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</si>
  <si>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</si>
  <si>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</si>
  <si>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</si>
  <si>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</si>
  <si>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</si>
  <si>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</si>
  <si>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</si>
  <si>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</si>
  <si>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</si>
  <si>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</si>
  <si>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</si>
  <si>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</si>
  <si>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</si>
  <si>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</si>
  <si>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</si>
  <si>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</si>
  <si>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</si>
  <si>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</si>
  <si>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</si>
  <si>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</si>
  <si>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</si>
  <si>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</si>
  <si>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</si>
  <si>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</si>
  <si>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</si>
  <si>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</si>
  <si>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</si>
  <si>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</si>
  <si>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</si>
  <si>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</si>
  <si>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</si>
  <si>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</si>
  <si>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</si>
  <si>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</si>
  <si>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</si>
  <si>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</si>
  <si>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</si>
  <si>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</si>
  <si>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</si>
  <si>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</si>
  <si>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</si>
  <si>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</si>
  <si>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</si>
  <si>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</si>
  <si>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</si>
  <si>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</si>
  <si>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</si>
  <si>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</si>
  <si>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</si>
  <si>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</si>
  <si>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</si>
  <si>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</si>
  <si>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</si>
  <si>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</si>
  <si>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</si>
  <si>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</si>
  <si>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</si>
  <si>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</si>
  <si>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</si>
  <si>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</si>
  <si>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</si>
  <si>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</si>
  <si>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</si>
  <si>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</si>
  <si>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</si>
  <si>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</si>
  <si>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</si>
  <si>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</si>
  <si>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</si>
  <si>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</si>
  <si>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</si>
  <si>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</si>
  <si>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</si>
  <si>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</si>
  <si>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</si>
  <si>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</si>
  <si>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</si>
  <si>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</si>
  <si>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</si>
  <si>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</si>
  <si>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</si>
  <si>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</si>
  <si>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</si>
  <si>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</si>
  <si>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</si>
  <si>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</si>
  <si>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</si>
  <si>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</si>
  <si>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</si>
  <si>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</si>
  <si>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</si>
  <si>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</si>
  <si>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</si>
  <si>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</si>
  <si>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</si>
  <si>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</si>
  <si>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</si>
  <si>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</si>
  <si>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</si>
  <si>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</si>
  <si>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</si>
  <si>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</si>
  <si>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</si>
  <si>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</si>
  <si>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</si>
  <si>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</si>
  <si>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</si>
  <si>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</si>
  <si>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</si>
  <si>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</si>
  <si>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</si>
  <si>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</si>
  <si>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</si>
  <si>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</si>
  <si>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</si>
  <si>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</si>
  <si>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</si>
  <si>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</si>
  <si>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</si>
  <si>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</si>
  <si>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</si>
  <si>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</si>
  <si>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</si>
  <si>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</si>
  <si>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</si>
  <si>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</si>
  <si>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</si>
  <si>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</si>
  <si>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</si>
  <si>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</si>
  <si>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</si>
  <si>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</si>
  <si>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</si>
  <si>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</si>
  <si>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</si>
  <si>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</si>
  <si>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</si>
  <si>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</si>
  <si>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</si>
  <si>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</si>
  <si>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</si>
  <si>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</si>
  <si>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</si>
  <si>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</si>
  <si>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</si>
  <si>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</si>
  <si>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</si>
  <si>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</si>
  <si>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</si>
  <si>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</si>
  <si>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</si>
  <si>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</si>
  <si>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</si>
  <si>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</si>
  <si>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</si>
  <si>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</si>
  <si>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</si>
  <si>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</si>
  <si>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</si>
  <si>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</si>
  <si>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</si>
  <si>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</si>
  <si>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</si>
  <si>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</si>
  <si>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</si>
  <si>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</si>
  <si>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</si>
  <si>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</si>
  <si>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</si>
  <si>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</si>
  <si>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</si>
  <si>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</si>
  <si>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</si>
  <si>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</si>
  <si>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</si>
  <si>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</si>
  <si>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</si>
  <si>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</si>
  <si>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</si>
  <si>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</si>
  <si>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</si>
  <si>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</si>
  <si>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</si>
  <si>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</si>
  <si>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</si>
  <si>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</si>
  <si>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</si>
  <si>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</si>
  <si>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</si>
  <si>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</si>
  <si>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</si>
  <si>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</si>
  <si>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</si>
  <si>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</si>
  <si>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</si>
  <si>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</si>
  <si>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</si>
  <si>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</si>
  <si>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</si>
  <si>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</si>
  <si>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</si>
  <si>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</si>
  <si>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</si>
  <si>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</si>
  <si>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</si>
  <si>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</si>
  <si>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</si>
  <si>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</si>
  <si>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</si>
  <si>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</si>
  <si>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</si>
  <si>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</si>
  <si>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</si>
  <si>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</si>
  <si>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</si>
  <si>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</si>
  <si>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</si>
  <si>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</si>
  <si>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</si>
  <si>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</si>
  <si>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</si>
  <si>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</si>
  <si>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</si>
  <si>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</si>
  <si>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</si>
  <si>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</si>
  <si>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</si>
  <si>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</si>
  <si>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</si>
  <si>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</si>
  <si>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</si>
  <si>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</si>
  <si>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</si>
  <si>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</si>
  <si>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</si>
  <si>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</si>
  <si>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</si>
  <si>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</si>
  <si>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</si>
  <si>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</si>
  <si>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</si>
  <si>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</si>
  <si>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</si>
  <si>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</si>
  <si>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</si>
  <si>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</si>
  <si>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</si>
  <si>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</si>
  <si>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</si>
  <si>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</si>
  <si>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</si>
  <si>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</si>
  <si>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</si>
  <si>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</si>
  <si>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</si>
  <si>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</si>
  <si>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</si>
  <si>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</si>
  <si>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</si>
  <si>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</si>
  <si>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</si>
  <si>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</si>
  <si>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</si>
  <si>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</si>
  <si>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</si>
  <si>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</si>
  <si>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</si>
  <si>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</si>
  <si>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</si>
  <si>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</si>
  <si>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</si>
  <si>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</si>
  <si>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</si>
  <si>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</si>
  <si>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</si>
  <si>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</si>
  <si>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</si>
  <si>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</si>
  <si>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</si>
  <si>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</si>
  <si>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</si>
  <si>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</si>
  <si>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</si>
  <si>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</si>
  <si>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</si>
  <si>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</si>
  <si>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</si>
  <si>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</si>
  <si>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</si>
  <si>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</si>
  <si>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</si>
  <si>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</si>
  <si>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</si>
  <si>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</si>
  <si>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</si>
  <si>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</si>
  <si>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</si>
  <si>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</si>
  <si>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</si>
  <si>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</si>
  <si>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</si>
  <si>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</si>
  <si>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</si>
  <si>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</si>
  <si>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</si>
  <si>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</si>
  <si>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</si>
  <si>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</si>
  <si>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</si>
  <si>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</si>
  <si>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</si>
  <si>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</si>
  <si>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</si>
  <si>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</si>
  <si>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</si>
  <si>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</si>
  <si>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</si>
  <si>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</si>
  <si>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</si>
  <si>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</si>
  <si>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</si>
  <si>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</si>
  <si>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</si>
  <si>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</si>
  <si>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</si>
  <si>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</si>
  <si>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</si>
  <si>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</si>
  <si>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</si>
  <si>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</si>
  <si>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</si>
  <si>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</si>
  <si>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</si>
  <si>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</si>
  <si>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</si>
  <si>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</si>
  <si>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</si>
  <si>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</si>
  <si>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</si>
  <si>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</si>
  <si>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</si>
  <si>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</si>
  <si>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</si>
  <si>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</si>
  <si>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</si>
  <si>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</si>
  <si>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</si>
  <si>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</si>
  <si>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</si>
  <si>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</si>
  <si>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</si>
  <si>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</si>
  <si>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</si>
  <si>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</si>
  <si>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</si>
  <si>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</si>
  <si>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</si>
  <si>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</si>
  <si>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</si>
  <si>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</si>
  <si>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</si>
  <si>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</si>
  <si>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</si>
  <si>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</si>
  <si>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</si>
  <si>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</si>
  <si>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</si>
  <si>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</si>
  <si>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</si>
  <si>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</si>
  <si>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</si>
  <si>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</si>
  <si>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</si>
  <si>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</si>
  <si>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</si>
  <si>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</si>
  <si>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</si>
  <si>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</si>
  <si>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</si>
  <si>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</si>
  <si>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</si>
  <si>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</si>
  <si>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</si>
  <si>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</si>
  <si>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</si>
  <si>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</si>
  <si>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</si>
  <si>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</si>
  <si>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</si>
  <si>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</si>
  <si>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</si>
  <si>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</si>
  <si>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</si>
  <si>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</si>
  <si>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</si>
  <si>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</si>
  <si>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</si>
  <si>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</si>
  <si>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</si>
  <si>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</si>
  <si>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</si>
  <si>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</si>
  <si>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</si>
  <si>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</si>
  <si>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</si>
  <si>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</si>
  <si>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</si>
  <si>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</si>
  <si>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</si>
  <si>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</si>
  <si>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</si>
  <si>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</si>
  <si>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</si>
  <si>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</si>
  <si>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</si>
  <si>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</si>
  <si>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</si>
  <si>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</si>
  <si>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</si>
  <si>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</si>
  <si>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</si>
  <si>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</si>
  <si>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</si>
  <si>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</si>
  <si>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</si>
  <si>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</si>
  <si>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</si>
  <si>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</si>
  <si>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</si>
  <si>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</si>
  <si>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</si>
  <si>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</si>
  <si>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</si>
  <si>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</si>
  <si>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</si>
  <si>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</si>
  <si>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</si>
  <si>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</si>
  <si>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</si>
  <si>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</si>
  <si>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</si>
  <si>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</si>
  <si>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</si>
  <si>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</si>
  <si>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</si>
  <si>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</si>
  <si>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</si>
  <si>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</si>
  <si>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</si>
  <si>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</si>
  <si>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</si>
  <si>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</si>
  <si>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</si>
  <si>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</si>
  <si>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</si>
  <si>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</si>
  <si>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</si>
  <si>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</si>
  <si>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</si>
  <si>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</si>
  <si>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</si>
  <si>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</si>
  <si>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</si>
  <si>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</si>
  <si>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</si>
  <si>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</si>
  <si>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</si>
  <si>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</si>
  <si>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</si>
  <si>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</si>
  <si>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</si>
  <si>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</si>
  <si>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</si>
  <si>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</si>
  <si>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</si>
  <si>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</si>
  <si>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</si>
  <si>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</si>
  <si>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</si>
  <si>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</si>
  <si>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</si>
  <si>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</si>
  <si>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</si>
  <si>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</si>
  <si>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</si>
  <si>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</si>
  <si>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</si>
  <si>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</si>
  <si>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</si>
  <si>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</si>
  <si>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</si>
  <si>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</si>
  <si>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</si>
  <si>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</si>
  <si>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</si>
  <si>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</si>
  <si>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</si>
  <si>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</si>
  <si>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</si>
  <si>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</si>
  <si>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</si>
  <si>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</si>
  <si>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</si>
  <si>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</si>
  <si>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</si>
  <si>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</si>
  <si>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</si>
  <si>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</si>
  <si>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</si>
  <si>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</si>
  <si>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</si>
  <si>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</si>
  <si>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</si>
  <si>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</si>
  <si>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</si>
  <si>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</si>
  <si>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</si>
  <si>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</si>
  <si>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</si>
  <si>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</si>
  <si>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</si>
  <si>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</si>
  <si>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</si>
  <si>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</si>
  <si>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</si>
  <si>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</si>
  <si>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</si>
  <si>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</si>
  <si>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</si>
  <si>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</si>
  <si>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</si>
  <si>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</si>
  <si>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</si>
  <si>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</si>
  <si>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</si>
  <si>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</si>
  <si>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</si>
  <si>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</si>
  <si>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</si>
  <si>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</si>
  <si>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</si>
  <si>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</si>
  <si>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</si>
  <si>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</si>
  <si>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</si>
  <si>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</si>
  <si>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</si>
  <si>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</si>
  <si>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</si>
  <si>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</si>
  <si>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</si>
  <si>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</si>
  <si>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</si>
  <si>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</si>
  <si>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</si>
  <si>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</si>
  <si>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</si>
  <si>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</si>
  <si>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</si>
  <si>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</si>
  <si>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</si>
  <si>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</si>
  <si>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</si>
  <si>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</si>
  <si>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</si>
  <si>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</si>
  <si>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</si>
  <si>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</si>
  <si>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</si>
  <si>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</si>
  <si>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</si>
  <si>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</si>
  <si>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</si>
  <si>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</si>
  <si>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</si>
  <si>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</si>
  <si>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</si>
  <si>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</si>
  <si>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</si>
  <si>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</si>
  <si>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</si>
  <si>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</si>
  <si>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</si>
  <si>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</si>
  <si>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</si>
  <si>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</si>
  <si>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</si>
  <si>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</si>
  <si>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</si>
  <si>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</si>
  <si>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</si>
  <si>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</si>
  <si>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</si>
  <si>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</si>
  <si>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</si>
  <si>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</si>
  <si>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</si>
  <si>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</si>
  <si>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</si>
  <si>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</si>
  <si>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</si>
  <si>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</si>
  <si>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</si>
  <si>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</si>
  <si>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</si>
  <si>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</si>
  <si>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</si>
  <si>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</si>
  <si>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</si>
  <si>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</si>
  <si>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</si>
  <si>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</si>
  <si>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</si>
  <si>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</si>
  <si>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</si>
  <si>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</si>
  <si>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</si>
  <si>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</si>
  <si>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</si>
  <si>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</si>
  <si>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</si>
  <si>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</si>
  <si>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</si>
  <si>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</si>
  <si>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</si>
  <si>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</si>
  <si>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</si>
  <si>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</si>
  <si>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</si>
  <si>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</si>
  <si>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</si>
  <si>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</si>
  <si>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</si>
  <si>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</si>
  <si>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</si>
  <si>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</si>
  <si>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</si>
  <si>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</si>
  <si>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</si>
  <si>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</si>
  <si>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</si>
  <si>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</si>
  <si>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</si>
  <si>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</si>
  <si>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</si>
  <si>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</si>
  <si>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</si>
  <si>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</si>
  <si>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</si>
  <si>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</si>
  <si>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</si>
  <si>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</si>
  <si>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</si>
  <si>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</si>
  <si>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</si>
  <si>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</si>
  <si>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</si>
  <si>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</si>
  <si>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</si>
  <si>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</si>
  <si>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</si>
  <si>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</si>
  <si>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</si>
  <si>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</si>
  <si>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</si>
  <si>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</si>
  <si>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</si>
  <si>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</si>
  <si>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</si>
  <si>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</si>
  <si>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</si>
  <si>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</si>
  <si>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</si>
  <si>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</si>
  <si>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</si>
  <si>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</si>
  <si>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</si>
  <si>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</si>
  <si>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</si>
  <si>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</si>
  <si>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</si>
  <si>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</si>
  <si>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</si>
  <si>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</si>
  <si>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</si>
  <si>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</si>
  <si>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</si>
  <si>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</si>
  <si>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</si>
  <si>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</si>
  <si>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</si>
  <si>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</si>
  <si>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</si>
  <si>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</si>
  <si>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</si>
  <si>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</si>
  <si>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</si>
  <si>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</si>
  <si>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</si>
  <si>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</si>
  <si>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</si>
  <si>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</si>
  <si>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</si>
  <si>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</si>
  <si>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</si>
  <si>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</si>
  <si>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</si>
  <si>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</si>
  <si>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</si>
  <si>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</si>
  <si>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</si>
  <si>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</si>
  <si>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</si>
  <si>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</si>
  <si>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</si>
  <si>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</si>
  <si>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</si>
  <si>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</si>
  <si>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</si>
  <si>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</si>
  <si>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</si>
  <si>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</si>
  <si>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</si>
  <si>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</si>
  <si>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</si>
  <si>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</si>
  <si>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</si>
  <si>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</si>
  <si>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</si>
  <si>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</si>
  <si>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</si>
  <si>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</si>
  <si>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</si>
  <si>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</si>
  <si>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</si>
  <si>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</si>
  <si>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</si>
  <si>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</si>
  <si>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</si>
  <si>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</si>
  <si>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</si>
  <si>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</si>
  <si>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</si>
  <si>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</si>
  <si>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</si>
  <si>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</si>
  <si>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</si>
  <si>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</si>
  <si>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</si>
  <si>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</si>
  <si>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</si>
  <si>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</si>
  <si>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</si>
  <si>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</si>
  <si>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</si>
  <si>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</si>
  <si>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</si>
  <si>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</si>
  <si>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</si>
  <si>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</si>
  <si>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</si>
  <si>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</si>
  <si>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</si>
  <si>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</si>
  <si>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</si>
  <si>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</si>
  <si>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</si>
  <si>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</si>
  <si>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</si>
  <si>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</si>
  <si>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</si>
  <si>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</si>
  <si>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</si>
  <si>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</si>
  <si>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</si>
  <si>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</si>
  <si>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</si>
  <si>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</si>
  <si>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</si>
  <si>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</si>
  <si>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</si>
  <si>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</si>
  <si>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</si>
  <si>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</si>
  <si>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</si>
  <si>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</si>
  <si>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</si>
  <si>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</si>
  <si>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</si>
  <si>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</si>
  <si>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</si>
  <si>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</si>
  <si>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</si>
  <si>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</si>
  <si>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</si>
  <si>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</si>
  <si>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</si>
  <si>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</si>
  <si>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</si>
  <si>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</si>
  <si>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</si>
  <si>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</si>
  <si>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</si>
  <si>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</si>
  <si>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</si>
  <si>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</si>
  <si>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</si>
  <si>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</si>
  <si>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</si>
  <si>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</si>
  <si>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</si>
  <si>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</si>
  <si>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</si>
  <si>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</si>
  <si>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</si>
  <si>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</si>
  <si>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</si>
  <si>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</si>
  <si>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</si>
  <si>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</si>
  <si>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</si>
  <si>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</si>
  <si>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</si>
  <si>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</si>
  <si>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</si>
  <si>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</si>
  <si>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</si>
  <si>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</si>
  <si>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</si>
  <si>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</si>
  <si>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</si>
  <si>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</si>
  <si>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</si>
  <si>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</si>
  <si>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</si>
  <si>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</si>
  <si>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</si>
  <si>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</si>
  <si>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</si>
  <si>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</si>
  <si>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</si>
  <si>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</si>
  <si>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</si>
  <si>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</si>
  <si>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</si>
  <si>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</si>
  <si>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</si>
  <si>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</si>
  <si>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</si>
  <si>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</si>
  <si>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</si>
  <si>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</si>
  <si>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</si>
  <si>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</si>
  <si>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</si>
  <si>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</si>
  <si>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</si>
  <si>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</si>
  <si>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</si>
  <si>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</si>
  <si>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</si>
  <si>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</si>
  <si>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</si>
  <si>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</si>
  <si>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</si>
  <si>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</si>
  <si>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</si>
  <si>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</si>
  <si>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</si>
  <si>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</si>
  <si>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</si>
  <si>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</si>
  <si>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</si>
  <si>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</si>
  <si>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</si>
  <si>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</si>
  <si>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</si>
  <si>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</si>
  <si>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</si>
  <si>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</si>
  <si>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</si>
  <si>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</si>
  <si>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</si>
  <si>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</si>
  <si>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</si>
  <si>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</si>
  <si>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</si>
  <si>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</si>
  <si>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</si>
  <si>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</si>
  <si>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</si>
  <si>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</si>
  <si>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</si>
  <si>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</si>
  <si>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</si>
  <si>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</si>
  <si>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</si>
  <si>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</si>
  <si>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</si>
  <si>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</si>
  <si>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</si>
  <si>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</si>
  <si>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</si>
  <si>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</si>
  <si>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</si>
  <si>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</si>
  <si>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</si>
  <si>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</si>
  <si>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</si>
  <si>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</si>
  <si>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</si>
  <si>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</si>
  <si>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</si>
  <si>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</si>
  <si>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</si>
  <si>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</si>
  <si>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</si>
  <si>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</si>
  <si>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</si>
  <si>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</si>
  <si>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</si>
  <si>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</si>
  <si>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</si>
  <si>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</si>
  <si>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</si>
  <si>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</si>
  <si>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</si>
  <si>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</si>
  <si>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</si>
  <si>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</si>
  <si>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</si>
  <si>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</si>
  <si>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</si>
  <si>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</si>
  <si>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</si>
  <si>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</si>
  <si>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</si>
  <si>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</si>
  <si>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</si>
  <si>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</si>
  <si>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</si>
  <si>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</si>
  <si>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</si>
  <si>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</si>
  <si>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</si>
  <si>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</si>
  <si>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</si>
  <si>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</si>
  <si>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</si>
  <si>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</si>
  <si>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</si>
  <si>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</si>
  <si>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</si>
  <si>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</si>
  <si>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</si>
  <si>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</si>
  <si>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</si>
  <si>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</si>
  <si>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</si>
  <si>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</si>
  <si>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</si>
  <si>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</si>
  <si>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</si>
  <si>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</si>
  <si>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</si>
  <si>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</si>
  <si>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</si>
  <si>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</si>
  <si>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</si>
  <si>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</si>
  <si>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</si>
  <si>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</si>
  <si>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</si>
  <si>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</si>
  <si>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</si>
  <si>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</si>
  <si>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</si>
  <si>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</si>
  <si>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</si>
  <si>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</si>
  <si>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</si>
  <si>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</si>
  <si>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</si>
  <si>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</si>
  <si>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</si>
  <si>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</si>
  <si>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</si>
  <si>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</si>
  <si>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</si>
  <si>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</si>
  <si>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</si>
  <si>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</si>
  <si>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</si>
  <si>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</si>
  <si>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</si>
  <si>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</si>
  <si>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</si>
  <si>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</si>
  <si>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</si>
  <si>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</si>
  <si>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</si>
  <si>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</si>
  <si>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</si>
  <si>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</si>
  <si>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</si>
  <si>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</si>
  <si>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</si>
  <si>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</si>
  <si>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</si>
  <si>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</si>
  <si>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</si>
  <si>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</si>
  <si>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</si>
  <si>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</si>
  <si>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</si>
  <si>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</si>
  <si>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</si>
  <si>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</si>
  <si>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</si>
  <si>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</si>
  <si>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</si>
  <si>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</si>
  <si>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</si>
  <si>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</si>
  <si>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</si>
  <si>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</si>
  <si>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</si>
  <si>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</si>
  <si>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</si>
  <si>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</si>
  <si>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</si>
  <si>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</si>
  <si>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</si>
  <si>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</si>
  <si>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</si>
  <si>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</si>
  <si>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</si>
  <si>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</si>
  <si>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</si>
  <si>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</si>
  <si>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</si>
  <si>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</si>
  <si>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</si>
  <si>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</si>
  <si>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</si>
  <si>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</si>
  <si>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</si>
  <si>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</si>
  <si>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</si>
  <si>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</si>
  <si>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</si>
  <si>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</si>
  <si>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</si>
  <si>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</si>
  <si>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</si>
  <si>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</si>
  <si>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</si>
  <si>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</si>
  <si>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</si>
  <si>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</si>
  <si>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</si>
  <si>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</si>
  <si>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</si>
  <si>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</si>
  <si>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</si>
  <si>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</si>
  <si>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</si>
  <si>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</si>
  <si>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</si>
  <si>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</si>
  <si>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</si>
  <si>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</si>
  <si>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</si>
  <si>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</si>
  <si>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</si>
  <si>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</si>
  <si>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</si>
  <si>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</si>
  <si>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</si>
  <si>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</si>
  <si>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</si>
  <si>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</si>
  <si>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</si>
  <si>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</si>
  <si>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</si>
  <si>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</si>
  <si>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</si>
  <si>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</si>
  <si>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</si>
  <si>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</si>
  <si>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</si>
  <si>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</si>
  <si>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</si>
  <si>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</si>
  <si>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</si>
  <si>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</si>
  <si>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</si>
  <si>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</si>
  <si>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</si>
  <si>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</si>
  <si>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</si>
  <si>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</si>
  <si>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</si>
  <si>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</si>
  <si>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</si>
  <si>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</si>
  <si>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</si>
  <si>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</si>
  <si>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</si>
  <si>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</si>
  <si>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</si>
  <si>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</si>
  <si>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</si>
  <si>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</si>
  <si>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</si>
  <si>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</si>
  <si>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</si>
  <si>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</si>
  <si>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</si>
  <si>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</si>
  <si>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</si>
  <si>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</si>
  <si>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</si>
  <si>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</si>
  <si>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</si>
  <si>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</si>
  <si>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</si>
  <si>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</si>
  <si>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</si>
  <si>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</si>
  <si>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</si>
  <si>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</si>
  <si>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</si>
  <si>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</si>
  <si>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</si>
  <si>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</si>
  <si>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</si>
  <si>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</si>
  <si>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</si>
  <si>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</si>
  <si>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</si>
  <si>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</si>
  <si>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</si>
  <si>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</si>
  <si>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</si>
  <si>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</si>
  <si>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</si>
  <si>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</si>
  <si>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</si>
  <si>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</si>
  <si>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</si>
  <si>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</si>
  <si>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</si>
  <si>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</si>
  <si>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</si>
  <si>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</si>
  <si>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</si>
  <si>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</si>
  <si>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</si>
  <si>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</si>
  <si>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</si>
  <si>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</si>
  <si>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</si>
  <si>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</si>
  <si>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</si>
  <si>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</si>
  <si>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</si>
  <si>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</si>
  <si>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</si>
  <si>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</si>
  <si>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</si>
  <si>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</si>
  <si>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</si>
  <si>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</si>
  <si>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</si>
  <si>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</si>
  <si>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</si>
  <si>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</si>
  <si>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</si>
  <si>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</si>
  <si>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</si>
  <si>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</si>
  <si>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</si>
  <si>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</si>
  <si>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</si>
  <si>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</si>
  <si>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</si>
  <si>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</si>
  <si>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</si>
  <si>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</si>
  <si>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</si>
  <si>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</si>
  <si>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</si>
  <si>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</si>
  <si>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</si>
  <si>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</si>
  <si>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</si>
  <si>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</si>
  <si>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</si>
  <si>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</si>
  <si>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</si>
  <si>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</si>
  <si>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</si>
  <si>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</si>
  <si>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</si>
  <si>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</si>
  <si>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</si>
  <si>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</si>
  <si>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</si>
  <si>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</si>
  <si>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</si>
  <si>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</si>
  <si>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</si>
  <si>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</si>
  <si>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</si>
  <si>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</si>
  <si>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</si>
  <si>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</si>
  <si>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</si>
  <si>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</si>
  <si>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</si>
  <si>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</si>
  <si>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</si>
  <si>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</si>
  <si>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</si>
  <si>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</si>
  <si>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</si>
  <si>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</si>
  <si>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</si>
  <si>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</si>
  <si>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</si>
  <si>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</si>
  <si>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</si>
  <si>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</si>
  <si>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</si>
  <si>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</si>
  <si>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</si>
  <si>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</si>
  <si>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</si>
  <si>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</si>
  <si>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</si>
  <si>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</si>
  <si>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</si>
  <si>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</si>
  <si>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</si>
  <si>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</si>
  <si>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</si>
  <si>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</si>
  <si>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</si>
  <si>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</si>
  <si>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</si>
  <si>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</si>
  <si>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</si>
  <si>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</si>
  <si>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</si>
  <si>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</si>
  <si>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</si>
  <si>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</si>
  <si>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</si>
  <si>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</si>
  <si>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</si>
  <si>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</si>
  <si>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</si>
  <si>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</si>
  <si>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</si>
  <si>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</si>
  <si>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</si>
  <si>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</si>
  <si>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</si>
  <si>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</si>
  <si>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</si>
  <si>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</si>
  <si>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</si>
  <si>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</si>
  <si>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</si>
  <si>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</si>
  <si>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</si>
  <si>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</si>
  <si>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</si>
  <si>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</si>
  <si>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</si>
  <si>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</si>
  <si>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</si>
  <si>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</si>
  <si>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</si>
  <si>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</si>
  <si>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</si>
  <si>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</si>
  <si>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</si>
  <si>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</si>
  <si>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</si>
  <si>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</si>
  <si>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</si>
  <si>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</si>
  <si>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</si>
  <si>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</si>
  <si>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</si>
  <si>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</si>
  <si>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</si>
  <si>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</si>
  <si>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</si>
  <si>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</si>
  <si>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</si>
  <si>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</si>
  <si>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</si>
  <si>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</si>
  <si>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</si>
  <si>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</si>
  <si>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</si>
  <si>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</si>
  <si>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</si>
  <si>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</si>
  <si>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</si>
  <si>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</si>
  <si>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</si>
  <si>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</si>
  <si>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</si>
  <si>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</si>
  <si>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</si>
  <si>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</si>
  <si>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</si>
  <si>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</si>
  <si>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</si>
  <si>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</si>
  <si>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</si>
  <si>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</si>
  <si>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</si>
  <si>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</si>
  <si>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</si>
  <si>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</si>
  <si>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</si>
  <si>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</si>
  <si>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</si>
  <si>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</si>
  <si>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</si>
  <si>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</si>
  <si>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</si>
  <si>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</si>
  <si>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</si>
  <si>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</si>
  <si>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</si>
  <si>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</si>
  <si>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</si>
  <si>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</si>
  <si>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</si>
  <si>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</si>
  <si>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</si>
  <si>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</si>
  <si>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</si>
  <si>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</si>
  <si>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</si>
  <si>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</si>
  <si>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</si>
  <si>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</si>
  <si>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</si>
  <si>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</si>
  <si>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</si>
  <si>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</si>
  <si>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</si>
  <si>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</si>
  <si>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</si>
  <si>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</si>
  <si>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</si>
  <si>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</si>
  <si>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</si>
  <si>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</si>
  <si>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</si>
  <si>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</si>
  <si>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</si>
  <si>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</si>
  <si>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</si>
  <si>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</si>
  <si>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</si>
  <si>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</si>
  <si>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</si>
  <si>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</si>
  <si>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</si>
  <si>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</si>
  <si>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</si>
  <si>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</si>
  <si>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</si>
  <si>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</si>
  <si>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</si>
  <si>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</si>
  <si>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</si>
  <si>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</si>
  <si>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</si>
  <si>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</si>
  <si>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</si>
  <si>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</si>
  <si>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</si>
  <si>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</si>
  <si>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</si>
  <si>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</si>
  <si>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</si>
  <si>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</si>
  <si>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</si>
  <si>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</si>
  <si>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</si>
  <si>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</si>
  <si>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</si>
  <si>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</si>
  <si>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</si>
  <si>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</si>
  <si>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</si>
  <si>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</si>
  <si>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</si>
  <si>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</si>
  <si>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</si>
  <si>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</si>
  <si>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</si>
  <si>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</si>
  <si>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</si>
  <si>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</si>
  <si>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</si>
  <si>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</si>
  <si>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</si>
  <si>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</si>
  <si>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</si>
  <si>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</si>
  <si>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</si>
  <si>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</si>
  <si>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</si>
  <si>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</si>
  <si>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</si>
  <si>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</si>
  <si>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</si>
  <si>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</si>
  <si>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</si>
  <si>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</si>
  <si>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</si>
  <si>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</si>
  <si>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</si>
  <si>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</si>
  <si>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</si>
  <si>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</si>
  <si>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</si>
  <si>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</si>
  <si>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</si>
  <si>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</si>
  <si>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</si>
  <si>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</si>
  <si>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</si>
  <si>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</si>
  <si>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</si>
  <si>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</si>
  <si>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</si>
  <si>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</si>
  <si>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</si>
  <si>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</si>
  <si>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</si>
  <si>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</si>
  <si>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</si>
  <si>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</si>
  <si>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</si>
  <si>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</si>
  <si>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</si>
  <si>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</si>
  <si>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</si>
  <si>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</si>
  <si>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</si>
  <si>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</si>
  <si>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</si>
  <si>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</si>
  <si>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</si>
  <si>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</si>
  <si>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</si>
  <si>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</si>
  <si>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</si>
  <si>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</si>
  <si>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</si>
  <si>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</si>
  <si>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</si>
  <si>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</si>
  <si>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</si>
  <si>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</si>
  <si>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</si>
  <si>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</si>
  <si>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</si>
  <si>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</si>
  <si>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</si>
  <si>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</si>
  <si>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</si>
  <si>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</si>
  <si>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</si>
  <si>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</si>
  <si>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</si>
  <si>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</si>
  <si>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</si>
  <si>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</si>
  <si>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</si>
  <si>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</si>
  <si>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</si>
  <si>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</si>
  <si>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</si>
  <si>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</si>
  <si>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</si>
  <si>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</si>
  <si>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</si>
  <si>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</si>
  <si>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</si>
  <si>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</si>
  <si>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</si>
  <si>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</si>
  <si>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</si>
  <si>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</si>
  <si>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</si>
  <si>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</si>
  <si>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</si>
  <si>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</si>
  <si>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</si>
  <si>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</si>
  <si>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</si>
  <si>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</si>
  <si>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</si>
  <si>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</si>
  <si>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</si>
  <si>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</si>
  <si>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</si>
  <si>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</si>
  <si>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</si>
  <si>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</si>
  <si>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</si>
  <si>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</si>
  <si>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</si>
  <si>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</si>
  <si>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</si>
  <si>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</si>
  <si>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</si>
  <si>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</si>
  <si>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</si>
  <si>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</si>
  <si>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</si>
  <si>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</si>
  <si>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</si>
  <si>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</si>
  <si>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</si>
  <si>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</si>
  <si>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</si>
  <si>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</si>
  <si>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</si>
  <si>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</si>
  <si>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</si>
  <si>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</si>
  <si>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</si>
  <si>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</si>
  <si>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</si>
  <si>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</si>
  <si>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</si>
  <si>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</si>
  <si>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</si>
  <si>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</si>
  <si>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</si>
  <si>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</si>
  <si>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</si>
  <si>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</si>
  <si>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</si>
  <si>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</si>
  <si>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</si>
  <si>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</si>
  <si>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</si>
  <si>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</si>
  <si>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</si>
  <si>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</si>
  <si>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</si>
  <si>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</si>
  <si>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</si>
  <si>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</si>
  <si>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</si>
  <si>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</si>
  <si>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</si>
  <si>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</si>
  <si>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</si>
  <si>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</si>
  <si>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</si>
  <si>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</si>
  <si>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</si>
  <si>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</si>
  <si>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</si>
  <si>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</si>
  <si>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</si>
  <si>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</si>
  <si>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</si>
  <si>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</si>
  <si>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</si>
  <si>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</si>
  <si>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</si>
  <si>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</si>
  <si>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</si>
  <si>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</si>
  <si>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</si>
  <si>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</si>
  <si>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</si>
  <si>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</si>
  <si>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</si>
  <si>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</si>
  <si>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</si>
  <si>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</si>
  <si>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</si>
  <si>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</si>
  <si>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</si>
  <si>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</si>
  <si>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</si>
  <si>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</si>
  <si>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</si>
  <si>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</si>
  <si>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</si>
  <si>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</si>
  <si>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</si>
  <si>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</si>
  <si>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</si>
  <si>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</si>
  <si>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</si>
  <si>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</si>
  <si>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</si>
  <si>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</si>
  <si>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</si>
  <si>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</si>
  <si>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</si>
  <si>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</si>
  <si>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</si>
  <si>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</si>
  <si>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</si>
  <si>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</si>
  <si>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</si>
  <si>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</si>
  <si>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</si>
  <si>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</si>
  <si>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</si>
  <si>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</si>
  <si>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</si>
  <si>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</si>
  <si>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</si>
  <si>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</si>
  <si>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</si>
  <si>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</si>
  <si>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</si>
  <si>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</si>
  <si>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</si>
  <si>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</si>
  <si>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</si>
  <si>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</si>
  <si>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</si>
  <si>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</si>
  <si>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</si>
  <si>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</si>
  <si>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</si>
  <si>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</si>
  <si>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</si>
  <si>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</si>
  <si>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</si>
  <si>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</si>
  <si>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</si>
  <si>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</si>
  <si>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</si>
  <si>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</si>
  <si>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</si>
  <si>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</si>
  <si>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</si>
  <si>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</si>
  <si>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</si>
  <si>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</si>
  <si>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</si>
  <si>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</si>
  <si>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</si>
  <si>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</si>
  <si>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</si>
  <si>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</si>
  <si>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</si>
  <si>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</si>
  <si>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</si>
  <si>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</si>
  <si>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</si>
  <si>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</si>
  <si>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</si>
  <si>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</si>
  <si>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</si>
  <si>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</si>
  <si>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</si>
  <si>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</si>
  <si>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</si>
  <si>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</si>
  <si>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</si>
  <si>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</si>
  <si>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</si>
  <si>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</si>
  <si>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</si>
  <si>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</si>
  <si>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</si>
  <si>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</si>
  <si>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</si>
  <si>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</si>
  <si>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</si>
  <si>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</si>
  <si>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</si>
  <si>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</si>
  <si>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</si>
  <si>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</si>
  <si>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</si>
  <si>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</si>
  <si>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</si>
  <si>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</si>
  <si>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</si>
  <si>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</si>
  <si>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</si>
  <si>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</si>
  <si>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</si>
  <si>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</si>
  <si>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</si>
  <si>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</si>
  <si>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</si>
  <si>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</si>
  <si>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</si>
  <si>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</si>
  <si>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</si>
  <si>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</si>
  <si>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</si>
  <si>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</si>
  <si>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</si>
  <si>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</si>
  <si>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</si>
  <si>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</si>
  <si>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</si>
  <si>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</si>
  <si>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</si>
  <si>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</si>
  <si>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</si>
  <si>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</si>
  <si>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</si>
  <si>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</si>
  <si>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</si>
  <si>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</si>
  <si>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</si>
  <si>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</si>
  <si>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</si>
  <si>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</si>
  <si>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</si>
  <si>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</si>
  <si>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</si>
  <si>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</si>
  <si>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</si>
  <si>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</si>
  <si>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</si>
  <si>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</si>
  <si>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</si>
  <si>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</si>
  <si>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</si>
  <si>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</si>
  <si>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</si>
  <si>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</si>
  <si>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</si>
  <si>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</si>
  <si>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</si>
  <si>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</si>
  <si>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</si>
  <si>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</si>
  <si>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</si>
  <si>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</si>
  <si>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</si>
  <si>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</si>
  <si>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</si>
  <si>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</si>
  <si>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</si>
  <si>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</si>
  <si>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</si>
  <si>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</si>
  <si>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</si>
  <si>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</si>
  <si>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</si>
  <si>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</si>
  <si>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</si>
  <si>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</si>
  <si>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</si>
  <si>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</si>
  <si>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</si>
  <si>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</si>
  <si>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</si>
  <si>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</si>
  <si>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</si>
  <si>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</si>
  <si>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</si>
  <si>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</si>
  <si>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</si>
  <si>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</si>
  <si>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</si>
  <si>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</si>
  <si>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</si>
  <si>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</si>
  <si>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</si>
  <si>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</si>
  <si>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</si>
  <si>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</si>
  <si>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</si>
  <si>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</si>
  <si>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</si>
  <si>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</si>
  <si>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</si>
  <si>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</si>
  <si>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</si>
  <si>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</si>
  <si>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</si>
  <si>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</si>
  <si>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</si>
  <si>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</si>
  <si>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</si>
  <si>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</si>
  <si>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</si>
  <si>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</si>
  <si>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</si>
  <si>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</si>
  <si>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</si>
  <si>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</si>
  <si>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</si>
  <si>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</si>
  <si>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</si>
  <si>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</si>
  <si>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</si>
  <si>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</si>
  <si>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</si>
  <si>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</si>
  <si>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</si>
  <si>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</si>
  <si>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</si>
  <si>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</si>
  <si>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</si>
  <si>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</si>
  <si>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</si>
  <si>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</si>
  <si>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</si>
  <si>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</si>
  <si>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</si>
  <si>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</si>
  <si>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</si>
  <si>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</si>
  <si>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</si>
  <si>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</si>
  <si>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</si>
  <si>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</si>
  <si>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</si>
  <si>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</si>
  <si>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</si>
  <si>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</si>
  <si>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</si>
  <si>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</si>
  <si>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</si>
  <si>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</si>
  <si>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</si>
  <si>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</si>
  <si>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</si>
  <si>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</si>
  <si>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</si>
  <si>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</si>
  <si>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</si>
  <si>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</si>
  <si>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</si>
  <si>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</si>
  <si>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</si>
  <si>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</si>
  <si>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</si>
  <si>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</si>
  <si>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</si>
  <si>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</si>
  <si>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</si>
  <si>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</si>
  <si>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</si>
  <si>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</si>
  <si>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</si>
  <si>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</si>
  <si>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</si>
  <si>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</si>
  <si>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</si>
  <si>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</si>
  <si>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</si>
  <si>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</si>
  <si>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</si>
  <si>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</si>
  <si>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</si>
  <si>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</si>
  <si>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</si>
  <si>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</si>
  <si>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</si>
  <si>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</si>
  <si>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</si>
  <si>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</si>
  <si>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</si>
  <si>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</si>
  <si>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</si>
  <si>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</si>
  <si>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</si>
  <si>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</si>
  <si>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</si>
  <si>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</si>
  <si>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</si>
  <si>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</si>
  <si>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</si>
  <si>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</si>
  <si>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</si>
  <si>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</si>
  <si>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</si>
  <si>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</si>
  <si>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</si>
  <si>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</si>
  <si>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</si>
  <si>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</si>
  <si>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</si>
  <si>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</si>
  <si>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</si>
  <si>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</si>
  <si>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</si>
  <si>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</si>
  <si>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</si>
  <si>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</si>
  <si>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</si>
  <si>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</si>
  <si>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</si>
  <si>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</si>
  <si>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</si>
  <si>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</si>
  <si>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</si>
  <si>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</si>
  <si>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</si>
  <si>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</si>
  <si>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</si>
  <si>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</si>
  <si>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</si>
  <si>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</si>
  <si>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</si>
  <si>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</si>
  <si>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</si>
  <si>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</si>
  <si>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</si>
  <si>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</si>
  <si>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</si>
  <si>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</si>
  <si>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</si>
  <si>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</si>
  <si>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</si>
  <si>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</si>
  <si>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</si>
  <si>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</si>
  <si>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</si>
  <si>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</si>
  <si>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</si>
  <si>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</si>
  <si>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</si>
  <si>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</si>
  <si>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</si>
  <si>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</si>
  <si>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</si>
  <si>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</si>
  <si>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</si>
  <si>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</si>
  <si>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</si>
  <si>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</si>
  <si>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</si>
  <si>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</si>
  <si>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</si>
  <si>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</si>
  <si>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</si>
  <si>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</si>
  <si>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</si>
  <si>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</si>
  <si>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</si>
  <si>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</si>
  <si>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</si>
  <si>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</si>
  <si>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</si>
  <si>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</si>
  <si>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</si>
  <si>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</si>
  <si>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</si>
  <si>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</si>
  <si>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</si>
  <si>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</si>
  <si>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</si>
  <si>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</si>
  <si>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</si>
  <si>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</si>
  <si>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</si>
  <si>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</si>
  <si>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</si>
  <si>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</si>
  <si>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</si>
  <si>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</si>
  <si>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</si>
  <si>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</si>
  <si>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</si>
  <si>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</si>
  <si>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</si>
  <si>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</si>
  <si>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</si>
  <si>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</si>
  <si>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</si>
  <si>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</si>
  <si>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</si>
  <si>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</si>
  <si>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</si>
  <si>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</si>
  <si>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</si>
  <si>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</si>
  <si>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</si>
  <si>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</si>
  <si>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</si>
  <si>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</si>
  <si>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</si>
  <si>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</si>
  <si>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</si>
  <si>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</si>
  <si>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</si>
  <si>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</si>
  <si>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</si>
  <si>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</si>
  <si>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</si>
  <si>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</si>
  <si>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</si>
  <si>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</si>
  <si>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</si>
  <si>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</si>
  <si>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</si>
  <si>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</si>
  <si>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</si>
  <si>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</si>
  <si>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</si>
  <si>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</si>
  <si>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</si>
  <si>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</si>
  <si>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</si>
  <si>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</si>
  <si>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</si>
  <si>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</si>
  <si>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</si>
  <si>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</si>
  <si>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</si>
  <si>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</si>
  <si>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</si>
  <si>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</si>
  <si>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</si>
  <si>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</si>
  <si>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</si>
  <si>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</si>
  <si>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</si>
  <si>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</si>
  <si>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</si>
  <si>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</si>
  <si>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</si>
  <si>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</si>
  <si>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</si>
  <si>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</si>
  <si>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</si>
  <si>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</si>
  <si>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</si>
  <si>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</si>
  <si>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</si>
  <si>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</si>
  <si>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</si>
  <si>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</si>
  <si>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</si>
  <si>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</si>
  <si>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</si>
  <si>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</si>
  <si>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</si>
  <si>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</si>
  <si>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</si>
  <si>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</si>
  <si>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</si>
  <si>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</si>
  <si>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</si>
  <si>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</si>
  <si>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</si>
  <si>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</si>
  <si>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</si>
  <si>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</si>
  <si>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</si>
  <si>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</si>
  <si>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</si>
  <si>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</si>
  <si>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</si>
  <si>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</si>
  <si>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</si>
  <si>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</si>
  <si>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</si>
  <si>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</si>
  <si>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</si>
  <si>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</si>
  <si>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</si>
  <si>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</si>
  <si>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</si>
  <si>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</si>
  <si>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</si>
  <si>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</si>
  <si>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</si>
  <si>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</si>
  <si>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</si>
  <si>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</si>
  <si>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</si>
  <si>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</si>
  <si>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</si>
  <si>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</si>
  <si>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</si>
  <si>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</si>
  <si>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</si>
  <si>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</si>
  <si>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</si>
  <si>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</si>
  <si>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</si>
  <si>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</si>
  <si>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</si>
  <si>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</si>
  <si>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</si>
  <si>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</si>
  <si>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</si>
  <si>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</si>
  <si>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</si>
  <si>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</si>
  <si>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</si>
  <si>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</si>
  <si>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</si>
  <si>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</si>
  <si>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</si>
  <si>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</si>
  <si>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</si>
  <si>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</si>
  <si>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</si>
  <si>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</si>
  <si>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</si>
  <si>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</si>
  <si>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</si>
  <si>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</si>
  <si>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</si>
  <si>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</si>
  <si>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</si>
  <si>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</si>
  <si>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</si>
  <si>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</si>
  <si>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</si>
  <si>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</si>
  <si>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</si>
  <si>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</si>
  <si>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</si>
  <si>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</si>
  <si>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</si>
  <si>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</si>
  <si>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</si>
  <si>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</si>
  <si>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</si>
  <si>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</si>
  <si>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</si>
  <si>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</si>
  <si>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</si>
  <si>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</si>
  <si>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</si>
  <si>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</si>
  <si>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</si>
  <si>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</si>
  <si>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</si>
  <si>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</si>
  <si>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</si>
  <si>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</si>
  <si>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</si>
  <si>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</si>
  <si>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</si>
  <si>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</si>
  <si>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</si>
  <si>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</si>
  <si>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</si>
  <si>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</si>
  <si>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</si>
  <si>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</si>
  <si>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</si>
  <si>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</si>
  <si>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</si>
  <si>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</si>
  <si>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</si>
  <si>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</si>
  <si>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</si>
  <si>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</si>
  <si>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</si>
  <si>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</si>
  <si>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</si>
  <si>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</si>
  <si>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</si>
  <si>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</si>
  <si>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</si>
  <si>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</si>
  <si>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</si>
  <si>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</si>
  <si>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</si>
  <si>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</si>
  <si>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</si>
  <si>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</si>
  <si>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</si>
  <si>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</si>
  <si>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</si>
  <si>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</si>
  <si>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</si>
  <si>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</si>
  <si>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</si>
  <si>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</si>
  <si>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</si>
  <si>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</si>
  <si>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</si>
  <si>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</si>
  <si>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</si>
  <si>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</si>
  <si>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</si>
  <si>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</si>
  <si>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</si>
  <si>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</si>
  <si>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</si>
  <si>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</si>
  <si>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</si>
  <si>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</si>
  <si>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</si>
  <si>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</si>
  <si>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</si>
  <si>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</si>
  <si>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</si>
  <si>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</si>
  <si>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</si>
  <si>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</si>
  <si>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</si>
  <si>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</si>
  <si>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</si>
  <si>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</si>
  <si>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</si>
  <si>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</si>
  <si>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</si>
  <si>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</si>
  <si>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</si>
  <si>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</si>
  <si>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</si>
  <si>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</si>
  <si>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</si>
  <si>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</si>
  <si>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</si>
  <si>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</si>
  <si>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</si>
  <si>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</si>
  <si>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</si>
  <si>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</si>
  <si>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</si>
  <si>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</si>
  <si>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</si>
  <si>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</si>
  <si>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</si>
  <si>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</si>
  <si>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</si>
  <si>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</si>
  <si>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</si>
  <si>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</si>
  <si>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</si>
  <si>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</si>
  <si>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</si>
  <si>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</si>
  <si>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</si>
  <si>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</si>
  <si>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</si>
  <si>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</si>
  <si>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</si>
  <si>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</si>
  <si>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</si>
  <si>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</si>
  <si>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</si>
  <si>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</si>
  <si>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</si>
  <si>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</si>
  <si>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</si>
  <si>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</si>
  <si>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</si>
  <si>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</si>
  <si>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</si>
  <si>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</si>
  <si>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</si>
  <si>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</si>
  <si>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</si>
  <si>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</si>
  <si>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</si>
  <si>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</si>
  <si>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</si>
  <si>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</si>
  <si>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</si>
  <si>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</si>
  <si>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</si>
  <si>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</si>
  <si>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</si>
  <si>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</si>
  <si>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</si>
  <si>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</si>
  <si>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</si>
  <si>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</si>
  <si>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</si>
  <si>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</si>
  <si>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</si>
  <si>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</si>
  <si>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</si>
  <si>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</si>
  <si>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</si>
  <si>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</si>
  <si>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</si>
  <si>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</si>
  <si>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</si>
  <si>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</si>
  <si>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</si>
  <si>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</si>
  <si>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</si>
  <si>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</si>
  <si>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</si>
  <si>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</si>
  <si>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</si>
  <si>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</si>
  <si>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</si>
  <si>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</si>
  <si>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</si>
  <si>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</si>
  <si>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</si>
  <si>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</si>
  <si>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</si>
  <si>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</si>
  <si>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</si>
  <si>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</si>
  <si>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</si>
  <si>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</si>
  <si>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</si>
  <si>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</si>
  <si>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</si>
  <si>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</si>
  <si>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</si>
  <si>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</si>
  <si>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</si>
  <si>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</si>
  <si>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</si>
  <si>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</si>
  <si>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</si>
  <si>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</si>
  <si>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</si>
  <si>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</si>
  <si>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</si>
  <si>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</si>
  <si>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</si>
  <si>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</si>
  <si>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</si>
  <si>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</si>
  <si>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</si>
  <si>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</si>
  <si>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</si>
  <si>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</si>
  <si>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</si>
  <si>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</si>
  <si>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</si>
  <si>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</si>
  <si>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</si>
  <si>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</si>
  <si>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</si>
  <si>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</si>
  <si>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</si>
  <si>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</si>
  <si>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</si>
  <si>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</si>
  <si>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</si>
  <si>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</si>
  <si>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</si>
  <si>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</si>
  <si>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</si>
  <si>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</si>
  <si>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</si>
  <si>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</si>
  <si>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</si>
  <si>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</si>
  <si>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</si>
  <si>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</si>
  <si>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</si>
  <si>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</si>
  <si>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</si>
  <si>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</si>
  <si>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</si>
  <si>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</si>
  <si>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</si>
  <si>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</si>
  <si>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</si>
  <si>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</si>
  <si>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</si>
  <si>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</si>
  <si>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</si>
  <si>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</si>
  <si>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</si>
  <si>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</si>
  <si>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</si>
  <si>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</si>
  <si>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</si>
  <si>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</si>
  <si>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</si>
  <si>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</si>
  <si>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</si>
  <si>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</si>
  <si>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</si>
  <si>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</si>
  <si>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</si>
  <si>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</si>
  <si>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</si>
  <si>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</si>
  <si>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</si>
  <si>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</si>
  <si>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</si>
  <si>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</si>
  <si>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</si>
  <si>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</si>
  <si>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</si>
  <si>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</si>
  <si>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</si>
  <si>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</si>
  <si>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</si>
  <si>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</si>
  <si>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</si>
  <si>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</si>
  <si>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</si>
  <si>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</si>
  <si>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</si>
  <si>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</si>
  <si>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</si>
  <si>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</si>
  <si>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</si>
  <si>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</si>
  <si>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</si>
  <si>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</si>
  <si>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</si>
  <si>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</si>
  <si>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</si>
  <si>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</si>
  <si>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</si>
  <si>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</si>
  <si>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</si>
  <si>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</si>
  <si>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</si>
  <si>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</si>
  <si>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</si>
  <si>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</si>
  <si>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</si>
  <si>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</si>
  <si>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</si>
  <si>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</si>
  <si>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</si>
  <si>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</si>
  <si>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</si>
  <si>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</si>
  <si>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</si>
  <si>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</si>
  <si>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</si>
  <si>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</si>
  <si>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</si>
  <si>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</si>
  <si>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</si>
  <si>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</si>
  <si>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</si>
  <si>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</si>
  <si>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</si>
  <si>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</si>
  <si>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</si>
  <si>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</si>
  <si>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</si>
  <si>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</si>
  <si>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</si>
  <si>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</si>
  <si>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</si>
  <si>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</si>
  <si>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</si>
  <si>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</si>
  <si>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</si>
  <si>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</si>
  <si>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</si>
  <si>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</si>
  <si>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</si>
  <si>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</si>
  <si>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</si>
  <si>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</si>
  <si>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</si>
  <si>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</si>
  <si>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</si>
  <si>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</si>
  <si>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</si>
  <si>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</si>
  <si>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</si>
  <si>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</si>
  <si>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</si>
  <si>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</si>
  <si>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</si>
  <si>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</si>
  <si>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</si>
  <si>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</si>
  <si>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</si>
  <si>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</si>
  <si>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</si>
  <si>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</si>
  <si>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</si>
  <si>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</si>
  <si>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</si>
  <si>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</si>
  <si>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</si>
  <si>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</si>
  <si>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</si>
  <si>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</si>
  <si>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</si>
  <si>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</si>
  <si>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</si>
  <si>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</si>
  <si>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</si>
  <si>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</si>
  <si>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</si>
  <si>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</si>
  <si>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</si>
  <si>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</si>
  <si>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</si>
  <si>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</si>
  <si>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</si>
  <si>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</si>
  <si>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</si>
  <si>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</si>
  <si>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</si>
  <si>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</si>
  <si>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</si>
  <si>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</si>
  <si>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</si>
  <si>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</si>
  <si>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</si>
  <si>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</si>
  <si>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</si>
  <si>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</si>
  <si>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</si>
  <si>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</si>
  <si>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</si>
  <si>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</si>
  <si>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</si>
  <si>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</si>
  <si>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</si>
  <si>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</si>
  <si>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</si>
  <si>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</si>
  <si>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</si>
  <si>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</si>
  <si>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</si>
  <si>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</si>
  <si>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</si>
  <si>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</si>
  <si>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</si>
  <si>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</si>
  <si>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</si>
  <si>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</si>
  <si>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</si>
  <si>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</si>
  <si>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</si>
  <si>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</si>
  <si>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</si>
  <si>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</si>
  <si>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</si>
  <si>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</si>
  <si>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</si>
  <si>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</si>
  <si>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</si>
  <si>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</si>
  <si>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</si>
  <si>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</si>
  <si>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</si>
  <si>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</si>
  <si>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</si>
  <si>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</si>
  <si>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</si>
  <si>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</si>
  <si>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</si>
  <si>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</si>
  <si>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</si>
  <si>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</si>
  <si>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</si>
  <si>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</si>
  <si>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</si>
  <si>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</si>
  <si>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</si>
  <si>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</si>
  <si>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</si>
  <si>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</si>
  <si>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</si>
  <si>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</si>
  <si>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</si>
  <si>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</si>
  <si>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</si>
  <si>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</si>
  <si>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</si>
  <si>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</si>
  <si>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</si>
  <si>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</si>
  <si>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</si>
  <si>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</si>
  <si>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</si>
  <si>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</si>
  <si>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</si>
  <si>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</si>
  <si>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</si>
  <si>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</si>
  <si>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</si>
  <si>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</si>
  <si>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</si>
  <si>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</si>
  <si>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</si>
  <si>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</si>
  <si>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</si>
  <si>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</si>
  <si>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</si>
  <si>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</si>
  <si>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</si>
  <si>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</si>
  <si>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</si>
  <si>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</si>
  <si>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</si>
  <si>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</si>
  <si>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</si>
  <si>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</si>
  <si>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</si>
  <si>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</si>
  <si>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</si>
  <si>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</si>
  <si>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</si>
  <si>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</si>
  <si>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</si>
  <si>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</si>
  <si>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</si>
  <si>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</si>
  <si>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</si>
  <si>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</si>
  <si>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</si>
  <si>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</si>
  <si>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</si>
  <si>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</si>
  <si>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</si>
  <si>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</si>
  <si>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</si>
  <si>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</si>
  <si>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</si>
  <si>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</si>
  <si>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</si>
  <si>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</si>
  <si>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</si>
  <si>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</si>
  <si>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</si>
  <si>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</si>
  <si>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</si>
  <si>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</si>
  <si>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</si>
  <si>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</si>
  <si>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</si>
  <si>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</si>
  <si>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</si>
  <si>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</si>
  <si>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</si>
  <si>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</si>
  <si>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</si>
  <si>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</si>
  <si>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</si>
  <si>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</si>
  <si>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</si>
  <si>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</si>
  <si>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</si>
  <si>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</si>
  <si>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</si>
  <si>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</si>
  <si>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</si>
  <si>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</si>
  <si>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</si>
  <si>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</si>
  <si>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</si>
  <si>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</si>
  <si>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</si>
  <si>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</si>
  <si>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</si>
  <si>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</si>
  <si>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</si>
  <si>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</si>
  <si>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</si>
  <si>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</si>
  <si>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</si>
  <si>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</si>
  <si>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</si>
  <si>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</si>
  <si>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</si>
  <si>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</si>
  <si>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</si>
  <si>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</si>
  <si>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</si>
  <si>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</si>
  <si>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</si>
  <si>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</si>
  <si>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</si>
  <si>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</si>
  <si>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</si>
  <si>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</si>
  <si>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</si>
  <si>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</si>
  <si>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</si>
  <si>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</si>
  <si>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</si>
  <si>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</si>
  <si>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</si>
  <si>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</si>
  <si>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</si>
  <si>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</si>
  <si>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</si>
  <si>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</si>
  <si>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</si>
  <si>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</si>
  <si>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</si>
  <si>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</si>
  <si>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</si>
  <si>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</si>
  <si>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</si>
  <si>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</si>
  <si>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</si>
  <si>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</si>
  <si>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</si>
  <si>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</si>
  <si>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</si>
  <si>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</si>
  <si>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</si>
  <si>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</si>
  <si>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</si>
  <si>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</si>
  <si>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</si>
  <si>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</si>
  <si>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</si>
  <si>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</si>
  <si>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</si>
  <si>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</si>
  <si>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</si>
  <si>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</si>
  <si>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</si>
  <si>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</si>
  <si>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</si>
  <si>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</si>
  <si>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</si>
  <si>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</si>
  <si>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</si>
  <si>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</si>
  <si>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</si>
  <si>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</si>
  <si>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</si>
  <si>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</si>
  <si>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</si>
  <si>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</si>
  <si>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</si>
  <si>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</si>
  <si>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</si>
  <si>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</si>
  <si>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</si>
  <si>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</si>
  <si>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</si>
  <si>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</si>
  <si>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</si>
  <si>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</si>
  <si>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</si>
  <si>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</si>
  <si>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</si>
  <si>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</si>
  <si>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</si>
  <si>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</si>
  <si>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</si>
  <si>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</si>
  <si>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</si>
  <si>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</si>
  <si>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</si>
  <si>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</si>
  <si>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</si>
  <si>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</si>
  <si>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</si>
  <si>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</si>
  <si>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</si>
  <si>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</si>
  <si>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</si>
  <si>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</si>
  <si>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</si>
  <si>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</si>
  <si>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</si>
  <si>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</si>
  <si>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</si>
  <si>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</si>
  <si>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</si>
  <si>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</si>
  <si>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</si>
  <si>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</si>
  <si>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</si>
  <si>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</si>
  <si>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</si>
  <si>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</si>
  <si>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</si>
  <si>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</si>
  <si>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</si>
  <si>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</si>
  <si>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</si>
  <si>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</si>
  <si>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</si>
  <si>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</si>
  <si>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</si>
  <si>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</si>
  <si>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</si>
  <si>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</si>
  <si>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</si>
  <si>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</si>
  <si>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</si>
  <si>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</si>
  <si>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</si>
  <si>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</si>
  <si>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</si>
  <si>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</si>
  <si>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</si>
  <si>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</si>
  <si>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</si>
  <si>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</si>
  <si>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</si>
  <si>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</si>
  <si>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</si>
  <si>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</si>
  <si>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</si>
  <si>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</si>
  <si>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</si>
  <si>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</si>
  <si>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</si>
  <si>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</si>
  <si>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</si>
  <si>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</si>
  <si>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</si>
  <si>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</si>
  <si>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</si>
  <si>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</si>
  <si>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</si>
  <si>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</si>
  <si>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</si>
  <si>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</si>
  <si>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</si>
  <si>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</si>
  <si>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</si>
  <si>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</si>
  <si>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</si>
  <si>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</si>
  <si>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</si>
  <si>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</si>
  <si>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</si>
  <si>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</si>
  <si>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</si>
  <si>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</si>
  <si>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</si>
  <si>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</si>
  <si>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</si>
  <si>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</si>
  <si>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</si>
  <si>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</si>
  <si>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</si>
  <si>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</si>
  <si>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</si>
  <si>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</si>
  <si>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</si>
  <si>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</si>
  <si>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</si>
  <si>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</si>
  <si>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</si>
  <si>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</si>
  <si>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</si>
  <si>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</si>
  <si>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</si>
  <si>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</si>
  <si>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</si>
  <si>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</si>
  <si>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</si>
  <si>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</si>
  <si>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</si>
  <si>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</si>
  <si>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</si>
  <si>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</si>
  <si>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</si>
  <si>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</si>
  <si>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</si>
  <si>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</si>
  <si>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</si>
  <si>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</si>
  <si>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</si>
  <si>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</si>
  <si>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</si>
  <si>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</si>
  <si>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</si>
  <si>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</si>
  <si>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</si>
  <si>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</si>
  <si>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</si>
  <si>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</si>
  <si>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</si>
  <si>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</si>
  <si>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</si>
  <si>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</si>
  <si>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</si>
  <si>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</si>
  <si>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</si>
  <si>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</si>
  <si>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</si>
  <si>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</si>
  <si>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</si>
  <si>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</si>
  <si>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</si>
  <si>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</si>
  <si>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</si>
  <si>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</si>
  <si>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</si>
  <si>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</si>
  <si>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</si>
  <si>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</si>
  <si>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</si>
  <si>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</si>
  <si>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</si>
  <si>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</si>
  <si>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</si>
  <si>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</si>
  <si>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</si>
  <si>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</si>
  <si>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</si>
  <si>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</si>
  <si>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</si>
  <si>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</si>
  <si>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</si>
  <si>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</si>
  <si>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</si>
  <si>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</si>
  <si>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</si>
  <si>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</si>
  <si>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</si>
  <si>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</si>
  <si>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</si>
  <si>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</si>
  <si>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</si>
  <si>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</si>
  <si>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</si>
  <si>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</si>
  <si>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</si>
  <si>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</si>
  <si>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</si>
  <si>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</si>
  <si>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</si>
  <si>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</si>
  <si>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</si>
  <si>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</si>
  <si>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</si>
  <si>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</si>
  <si>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</si>
  <si>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</si>
  <si>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</si>
  <si>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</si>
  <si>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</si>
  <si>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</si>
  <si>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</si>
  <si>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</si>
  <si>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</si>
  <si>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</si>
  <si>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</si>
  <si>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</si>
  <si>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</si>
  <si>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</si>
  <si>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</si>
  <si>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</si>
  <si>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</si>
  <si>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</si>
  <si>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</si>
  <si>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</si>
  <si>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</si>
  <si>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</si>
  <si>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</si>
  <si>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</si>
  <si>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</si>
  <si>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</si>
  <si>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</si>
  <si>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</si>
  <si>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</si>
  <si>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</si>
  <si>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</si>
  <si>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</si>
  <si>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</si>
  <si>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</si>
  <si>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</si>
  <si>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</si>
  <si>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</si>
  <si>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</si>
  <si>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</si>
  <si>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</si>
  <si>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</si>
  <si>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</si>
  <si>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</si>
  <si>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</si>
  <si>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</si>
  <si>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</si>
  <si>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</si>
  <si>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</si>
  <si>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</si>
  <si>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</si>
  <si>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</si>
  <si>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</si>
  <si>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</si>
  <si>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</si>
  <si>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</si>
  <si>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</si>
  <si>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</si>
  <si>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</si>
  <si>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</si>
  <si>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</si>
  <si>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</si>
  <si>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</si>
  <si>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</si>
  <si>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</si>
  <si>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</si>
  <si>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</si>
  <si>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</si>
  <si>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</si>
  <si>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</si>
  <si>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</si>
  <si>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</si>
  <si>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</si>
  <si>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</si>
  <si>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</si>
  <si>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</si>
  <si>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</si>
  <si>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</si>
  <si>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</si>
  <si>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</si>
  <si>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</si>
  <si>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</si>
  <si>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</si>
  <si>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</si>
  <si>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</si>
  <si>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</si>
  <si>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</si>
  <si>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</si>
  <si>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</si>
  <si>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</si>
  <si>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</si>
  <si>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</si>
  <si>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</si>
  <si>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</si>
  <si>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</si>
  <si>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</si>
  <si>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</si>
  <si>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</si>
  <si>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</si>
  <si>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</si>
  <si>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</si>
  <si>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</si>
  <si>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</si>
  <si>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</si>
  <si>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</si>
  <si>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</si>
  <si>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</si>
  <si>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</si>
  <si>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</si>
  <si>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</si>
  <si>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</si>
  <si>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</si>
  <si>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</si>
  <si>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</si>
  <si>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</si>
  <si>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</si>
  <si>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</si>
  <si>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</si>
  <si>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</si>
  <si>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</si>
  <si>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</si>
  <si>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</si>
  <si>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</si>
  <si>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</si>
  <si>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</si>
  <si>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</si>
  <si>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</si>
  <si>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</si>
  <si>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</si>
  <si>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</si>
  <si>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</si>
  <si>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</si>
  <si>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</si>
  <si>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</si>
  <si>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</si>
  <si>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</si>
  <si>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</si>
  <si>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</si>
  <si>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</si>
  <si>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</si>
  <si>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</si>
  <si>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</si>
  <si>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</si>
  <si>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</si>
  <si>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</si>
  <si>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</si>
  <si>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</si>
  <si>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</si>
  <si>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</si>
  <si>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</si>
  <si>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</si>
  <si>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</si>
  <si>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</si>
  <si>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</si>
  <si>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</si>
  <si>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</si>
  <si>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</si>
  <si>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</si>
  <si>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</si>
  <si>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</si>
  <si>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</si>
  <si>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</si>
  <si>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</si>
  <si>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</si>
  <si>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</si>
  <si>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</si>
  <si>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</si>
  <si>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</si>
  <si>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</si>
  <si>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</si>
  <si>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</si>
  <si>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</si>
  <si>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</si>
  <si>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</si>
  <si>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</si>
  <si>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</si>
  <si>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</si>
  <si>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</si>
  <si>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</si>
  <si>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</si>
  <si>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</si>
  <si>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</si>
  <si>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</si>
  <si>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</si>
  <si>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</si>
  <si>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</si>
  <si>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</si>
  <si>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</si>
  <si>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</si>
  <si>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</si>
  <si>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</si>
  <si>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</si>
  <si>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</si>
  <si>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</si>
  <si>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</si>
  <si>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</si>
  <si>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</si>
  <si>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</si>
  <si>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</si>
  <si>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</si>
  <si>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</si>
  <si>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</si>
  <si>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</si>
  <si>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</si>
  <si>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</si>
  <si>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</si>
  <si>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</si>
  <si>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</si>
  <si>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</si>
  <si>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</si>
  <si>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</si>
  <si>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</si>
  <si>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</si>
  <si>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</si>
  <si>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</si>
  <si>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</si>
  <si>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</si>
  <si>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</si>
  <si>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</si>
  <si>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</si>
  <si>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</si>
  <si>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</si>
  <si>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</si>
  <si>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</si>
  <si>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</si>
  <si>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</si>
  <si>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</si>
  <si>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</si>
  <si>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</si>
  <si>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</si>
  <si>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</si>
  <si>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</si>
  <si>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</si>
  <si>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</si>
  <si>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</si>
  <si>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</si>
  <si>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</si>
  <si>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</si>
  <si>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</si>
  <si>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</si>
  <si>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</si>
  <si>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</si>
  <si>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</si>
  <si>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</si>
  <si>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</si>
  <si>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</si>
  <si>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</si>
  <si>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</si>
  <si>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</si>
  <si>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</si>
  <si>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</si>
  <si>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</si>
  <si>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</si>
  <si>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</si>
  <si>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</si>
  <si>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</si>
  <si>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</si>
  <si>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</si>
  <si>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</si>
  <si>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</si>
  <si>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</si>
  <si>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</si>
  <si>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</si>
  <si>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</si>
  <si>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</si>
  <si>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</si>
  <si>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</si>
  <si>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</si>
  <si>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</si>
  <si>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</si>
  <si>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</si>
  <si>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</si>
  <si>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</si>
  <si>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</si>
  <si>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</si>
  <si>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</si>
  <si>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</si>
  <si>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</si>
  <si>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</si>
  <si>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</si>
  <si>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</si>
  <si>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</si>
  <si>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</si>
  <si>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</si>
  <si>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</si>
  <si>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</si>
  <si>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</si>
  <si>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</si>
  <si>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</si>
  <si>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</si>
  <si>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</si>
  <si>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</si>
  <si>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</si>
  <si>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</si>
  <si>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</si>
  <si>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</si>
  <si>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</si>
  <si>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</si>
  <si>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</si>
  <si>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</si>
  <si>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</si>
  <si>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</si>
  <si>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</si>
  <si>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</si>
  <si>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</si>
  <si>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</si>
  <si>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</si>
  <si>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</si>
  <si>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</si>
  <si>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</si>
  <si>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</si>
  <si>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</si>
  <si>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</si>
  <si>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</si>
  <si>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</si>
  <si>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</si>
  <si>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</si>
  <si>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</si>
  <si>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</si>
  <si>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</si>
  <si>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</si>
  <si>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</si>
  <si>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</si>
  <si>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</si>
  <si>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</si>
  <si>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</si>
  <si>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</si>
  <si>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</si>
  <si>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</si>
  <si>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</si>
  <si>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</si>
  <si>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</si>
  <si>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</si>
  <si>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</si>
  <si>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</si>
  <si>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</si>
  <si>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</si>
  <si>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</si>
  <si>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</si>
  <si>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</si>
  <si>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</si>
  <si>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</si>
  <si>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</si>
  <si>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</si>
  <si>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</si>
  <si>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</si>
  <si>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</si>
  <si>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</si>
  <si>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</si>
  <si>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</si>
  <si>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</si>
  <si>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</si>
  <si>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</si>
  <si>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</si>
  <si>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</si>
  <si>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</si>
  <si>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</si>
  <si>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</si>
  <si>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</si>
  <si>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</si>
  <si>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</si>
  <si>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</si>
  <si>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</si>
  <si>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</si>
  <si>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</si>
  <si>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</si>
  <si>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</si>
  <si>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</si>
  <si>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</si>
  <si>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</si>
  <si>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</si>
  <si>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</si>
  <si>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</si>
  <si>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</si>
  <si>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</si>
  <si>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</si>
  <si>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</si>
  <si>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</si>
  <si>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</si>
  <si>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</si>
  <si>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</si>
  <si>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</si>
  <si>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</si>
  <si>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</si>
  <si>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</si>
  <si>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</si>
  <si>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</si>
  <si>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</si>
  <si>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</si>
  <si>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</si>
  <si>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</si>
  <si>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</si>
  <si>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</si>
  <si>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</si>
  <si>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</si>
  <si>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</si>
  <si>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</si>
  <si>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</si>
  <si>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</si>
  <si>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</si>
  <si>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</si>
  <si>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</si>
  <si>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</si>
  <si>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</si>
  <si>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</si>
  <si>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</si>
  <si>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</si>
  <si>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</si>
  <si>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</si>
  <si>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</si>
  <si>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</si>
  <si>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</si>
  <si>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</si>
  <si>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</si>
  <si>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</si>
  <si>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</si>
  <si>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</si>
  <si>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</si>
  <si>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</si>
  <si>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</si>
  <si>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</si>
  <si>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</si>
  <si>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</si>
  <si>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</si>
  <si>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</si>
  <si>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</si>
  <si>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</si>
  <si>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</si>
  <si>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</si>
  <si>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</si>
  <si>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</si>
  <si>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</si>
  <si>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</si>
  <si>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</si>
  <si>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</si>
  <si>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</si>
  <si>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</si>
  <si>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</si>
  <si>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</si>
  <si>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</si>
  <si>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</si>
  <si>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</si>
  <si>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</si>
  <si>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</si>
  <si>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</si>
  <si>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</si>
  <si>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</si>
  <si>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</si>
  <si>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</si>
  <si>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</si>
  <si>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</si>
  <si>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</si>
  <si>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</si>
  <si>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</si>
  <si>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</si>
  <si>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</si>
  <si>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</si>
  <si>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</si>
  <si>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</si>
  <si>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</si>
  <si>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</si>
  <si>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</si>
  <si>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</si>
  <si>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</si>
  <si>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</si>
  <si>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</si>
  <si>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</si>
  <si>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</si>
  <si>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</si>
  <si>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</si>
  <si>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</si>
  <si>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</si>
  <si>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</si>
  <si>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</si>
  <si>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</si>
  <si>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</si>
  <si>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</si>
  <si>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</si>
  <si>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</si>
  <si>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</si>
  <si>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</si>
  <si>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</si>
  <si>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</si>
  <si>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</si>
  <si>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</si>
  <si>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</si>
  <si>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</si>
  <si>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</si>
  <si>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</si>
  <si>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</si>
  <si>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</si>
  <si>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</si>
  <si>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</si>
  <si>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</si>
  <si>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</si>
  <si>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</si>
  <si>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</si>
  <si>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</si>
  <si>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</si>
  <si>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</si>
  <si>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</si>
  <si>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</si>
  <si>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</si>
  <si>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</si>
  <si>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</si>
  <si>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</si>
  <si>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</si>
  <si>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</si>
  <si>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</si>
  <si>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</si>
  <si>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</si>
  <si>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</si>
  <si>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</si>
  <si>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</si>
  <si>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</si>
  <si>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</si>
  <si>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</si>
  <si>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</si>
  <si>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</si>
  <si>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</si>
  <si>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</si>
  <si>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</si>
  <si>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</si>
  <si>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</si>
  <si>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</si>
  <si>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</si>
  <si>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</si>
  <si>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</si>
  <si>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</si>
  <si>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</si>
  <si>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</si>
  <si>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</si>
  <si>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</si>
  <si>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</si>
  <si>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</si>
  <si>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</si>
  <si>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</si>
  <si>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</si>
  <si>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</si>
  <si>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</si>
  <si>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</si>
  <si>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</si>
  <si>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</si>
  <si>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</si>
  <si>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</si>
  <si>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</si>
  <si>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</si>
  <si>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</si>
  <si>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</si>
  <si>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</si>
  <si>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</si>
  <si>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</si>
  <si>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</si>
  <si>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</si>
  <si>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</si>
  <si>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</si>
  <si>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</si>
  <si>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</si>
  <si>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</si>
  <si>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</si>
  <si>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</si>
  <si>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</si>
  <si>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</si>
  <si>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</si>
  <si>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</si>
  <si>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</si>
  <si>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</si>
  <si>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</si>
  <si>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</si>
  <si>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</si>
  <si>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</si>
  <si>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</si>
  <si>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</si>
  <si>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</si>
  <si>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</si>
  <si>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</si>
  <si>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</si>
  <si>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</si>
  <si>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</si>
  <si>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</si>
  <si>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</si>
  <si>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</si>
  <si>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</si>
  <si>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</si>
  <si>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</si>
  <si>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</si>
  <si>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</si>
  <si>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</si>
  <si>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</si>
  <si>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</si>
  <si>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</si>
  <si>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</si>
  <si>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</si>
  <si>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</si>
  <si>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</si>
  <si>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</si>
  <si>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</si>
  <si>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</si>
  <si>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</si>
  <si>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</si>
  <si>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</si>
  <si>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</si>
  <si>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</si>
  <si>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</si>
  <si>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</si>
  <si>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</si>
  <si>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</si>
  <si>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</si>
  <si>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</si>
  <si>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</si>
  <si>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</si>
  <si>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</si>
  <si>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</si>
  <si>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</si>
  <si>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</si>
  <si>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</si>
  <si>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</si>
  <si>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</si>
  <si>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</si>
  <si>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</si>
  <si>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</si>
  <si>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</si>
  <si>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</si>
  <si>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</si>
  <si>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</si>
  <si>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</si>
  <si>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</si>
  <si>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</si>
  <si>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</si>
  <si>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</si>
  <si>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</si>
  <si>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</si>
  <si>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</si>
  <si>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</si>
  <si>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</si>
  <si>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</si>
  <si>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</si>
  <si>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</si>
  <si>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</si>
  <si>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</si>
  <si>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</si>
  <si>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</si>
  <si>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</si>
  <si>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</si>
  <si>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</si>
  <si>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</si>
  <si>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</si>
  <si>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</si>
  <si>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</si>
  <si>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</si>
  <si>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</si>
  <si>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</si>
  <si>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</si>
  <si>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</si>
  <si>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</si>
  <si>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</si>
  <si>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</si>
  <si>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</si>
  <si>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</si>
  <si>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</si>
  <si>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</si>
  <si>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</si>
  <si>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</si>
  <si>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</si>
  <si>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</si>
  <si>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</si>
  <si>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</si>
  <si>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</si>
  <si>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</si>
  <si>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</si>
  <si>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</si>
  <si>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</si>
  <si>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</si>
  <si>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</si>
  <si>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</si>
  <si>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</si>
  <si>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</si>
  <si>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</si>
  <si>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</si>
  <si>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</si>
  <si>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</si>
  <si>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</si>
  <si>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</si>
  <si>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</si>
  <si>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</si>
  <si>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</si>
  <si>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</si>
  <si>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</si>
  <si>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</si>
  <si>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</si>
  <si>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</si>
  <si>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</si>
  <si>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</si>
  <si>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</si>
  <si>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</si>
  <si>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</si>
  <si>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</si>
  <si>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</si>
  <si>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</si>
  <si>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</si>
  <si>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</si>
  <si>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</si>
  <si>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</si>
  <si>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</si>
  <si>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</si>
  <si>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</si>
  <si>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</si>
  <si>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</si>
  <si>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</si>
  <si>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</si>
  <si>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</si>
  <si>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</si>
  <si>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</si>
  <si>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</si>
  <si>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</si>
  <si>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</si>
  <si>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</si>
  <si>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</si>
  <si>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</si>
  <si>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</si>
  <si>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</si>
  <si>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</si>
  <si>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</si>
  <si>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</si>
  <si>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</si>
  <si>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</si>
  <si>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</si>
  <si>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</si>
  <si>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</si>
  <si>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</si>
  <si>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</si>
  <si>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</si>
  <si>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</si>
  <si>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</si>
  <si>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</si>
  <si>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</si>
  <si>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</si>
  <si>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</si>
  <si>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</si>
  <si>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</si>
  <si>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</si>
  <si>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</si>
  <si>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</si>
  <si>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</si>
  <si>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</si>
  <si>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</si>
  <si>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</si>
  <si>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</si>
  <si>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</si>
  <si>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</si>
  <si>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</si>
  <si>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</si>
  <si>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</si>
  <si>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</si>
  <si>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</si>
  <si>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</si>
  <si>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</si>
  <si>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</si>
  <si>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</si>
  <si>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</si>
  <si>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</si>
  <si>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</si>
  <si>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</si>
  <si>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</si>
  <si>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</si>
  <si>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</si>
  <si>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</si>
  <si>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</si>
  <si>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</si>
  <si>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</si>
  <si>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</si>
  <si>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</si>
  <si>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</si>
  <si>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</si>
  <si>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</si>
  <si>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</si>
  <si>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</si>
  <si>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</si>
  <si>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</si>
  <si>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</si>
  <si>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</si>
  <si>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</si>
  <si>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</si>
  <si>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</si>
  <si>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</si>
  <si>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</si>
  <si>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</si>
  <si>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</si>
  <si>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</si>
  <si>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</si>
  <si>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</si>
  <si>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</si>
  <si>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</si>
  <si>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</si>
  <si>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</si>
  <si>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</si>
  <si>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</si>
  <si>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</si>
  <si>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</si>
  <si>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</si>
  <si>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</si>
  <si>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</si>
  <si>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</si>
  <si>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</si>
  <si>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</si>
  <si>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</si>
  <si>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</si>
  <si>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</si>
  <si>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</si>
  <si>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</si>
  <si>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</si>
  <si>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</si>
  <si>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</si>
  <si>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</si>
  <si>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</si>
  <si>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</si>
  <si>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</si>
  <si>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</si>
  <si>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</si>
  <si>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</si>
  <si>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</si>
  <si>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</si>
  <si>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</si>
  <si>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</si>
  <si>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</si>
  <si>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</si>
  <si>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</si>
  <si>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</si>
  <si>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</si>
  <si>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</si>
  <si>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</si>
  <si>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</si>
  <si>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</si>
  <si>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</si>
  <si>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</si>
  <si>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</si>
  <si>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</si>
  <si>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</si>
  <si>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</si>
  <si>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</si>
  <si>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</si>
  <si>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</si>
  <si>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</si>
  <si>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</si>
  <si>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</si>
  <si>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</si>
  <si>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</si>
  <si>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</si>
  <si>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</si>
  <si>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</si>
  <si>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</si>
  <si>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</si>
  <si>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</si>
  <si>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</si>
  <si>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</si>
  <si>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</si>
  <si>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</si>
  <si>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</si>
  <si>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</si>
  <si>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</si>
  <si>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</si>
  <si>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</si>
  <si>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</si>
  <si>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</si>
  <si>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</si>
  <si>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</si>
  <si>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</si>
  <si>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</si>
  <si>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</si>
  <si>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</si>
  <si>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</si>
  <si>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</si>
  <si>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</si>
  <si>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</si>
  <si>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</si>
  <si>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</si>
  <si>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</si>
  <si>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</si>
  <si>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</si>
  <si>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</si>
  <si>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</si>
  <si>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</si>
  <si>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</si>
  <si>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</si>
  <si>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</si>
  <si>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</si>
  <si>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</si>
  <si>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</si>
  <si>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</si>
  <si>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</si>
  <si>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</si>
  <si>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</si>
  <si>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</si>
  <si>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</si>
  <si>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</si>
  <si>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</si>
  <si>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</si>
  <si>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</si>
  <si>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</si>
  <si>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</si>
  <si>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</si>
  <si>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</si>
  <si>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</si>
  <si>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</si>
  <si>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</si>
  <si>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</si>
  <si>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</si>
  <si>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</si>
  <si>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</si>
  <si>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</si>
  <si>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</si>
  <si>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</si>
  <si>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</si>
  <si>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</si>
  <si>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</si>
  <si>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</si>
  <si>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</si>
  <si>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</si>
  <si>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</si>
  <si>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</si>
  <si>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</si>
  <si>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</si>
  <si>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</si>
  <si>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</si>
  <si>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</si>
  <si>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</si>
  <si>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</si>
  <si>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</si>
  <si>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</si>
  <si>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</si>
  <si>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</si>
  <si>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</si>
  <si>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</si>
  <si>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</si>
  <si>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</si>
  <si>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</si>
  <si>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</si>
  <si>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</si>
  <si>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</si>
  <si>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</si>
  <si>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</si>
  <si>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</si>
  <si>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</si>
  <si>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</si>
  <si>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</si>
  <si>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</si>
  <si>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</si>
  <si>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</si>
  <si>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</si>
  <si>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</si>
  <si>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</si>
  <si>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</si>
  <si>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</si>
  <si>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</si>
  <si>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</si>
  <si>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</si>
  <si>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</si>
  <si>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</si>
  <si>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</si>
  <si>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</si>
  <si>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</si>
  <si>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</si>
  <si>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</si>
  <si>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</si>
  <si>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</si>
  <si>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</si>
  <si>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</si>
  <si>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</si>
  <si>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</si>
  <si>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</si>
  <si>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</si>
  <si>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</si>
  <si>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</si>
  <si>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</si>
  <si>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</si>
  <si>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</si>
  <si>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</si>
  <si>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</si>
  <si>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</si>
  <si>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</si>
  <si>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</si>
  <si>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</si>
  <si>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</si>
  <si>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</si>
  <si>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</si>
  <si>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</si>
  <si>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</si>
  <si>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</si>
  <si>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</si>
  <si>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</si>
  <si>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</si>
  <si>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</si>
  <si>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</si>
  <si>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</si>
  <si>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</si>
  <si>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</si>
  <si>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</si>
  <si>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</si>
  <si>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</si>
  <si>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</si>
  <si>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</si>
  <si>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</si>
  <si>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</si>
  <si>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</si>
  <si>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</si>
  <si>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</si>
  <si>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</si>
  <si>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</si>
  <si>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</si>
  <si>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</si>
  <si>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</si>
  <si>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</si>
  <si>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</si>
  <si>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</si>
  <si>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</si>
  <si>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</si>
  <si>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</si>
  <si>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</si>
  <si>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</si>
  <si>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</si>
  <si>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</si>
  <si>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</si>
  <si>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</si>
  <si>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</si>
  <si>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</si>
  <si>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</si>
  <si>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</si>
  <si>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</si>
  <si>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</si>
  <si>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</si>
  <si>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</si>
  <si>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</si>
  <si>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</si>
  <si>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</si>
  <si>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</si>
  <si>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</si>
  <si>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</si>
  <si>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</si>
  <si>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</si>
  <si>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</si>
  <si>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</si>
  <si>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</si>
  <si>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</si>
  <si>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</si>
  <si>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</si>
  <si>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</si>
  <si>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</si>
  <si>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</si>
  <si>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</si>
  <si>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</si>
  <si>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</si>
  <si>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</si>
  <si>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</si>
  <si>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</si>
  <si>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</si>
  <si>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</si>
  <si>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</si>
  <si>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</si>
  <si>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</si>
  <si>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</si>
  <si>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</si>
  <si>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</si>
  <si>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</si>
  <si>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</si>
  <si>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</si>
  <si>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</si>
  <si>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</si>
  <si>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</si>
  <si>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</si>
  <si>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</si>
  <si>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</si>
  <si>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</si>
  <si>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</si>
  <si>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</si>
  <si>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</si>
  <si>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</si>
  <si>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</si>
  <si>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</si>
  <si>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</si>
  <si>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</si>
  <si>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</si>
  <si>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</si>
  <si>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</si>
  <si>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</si>
  <si>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</si>
  <si>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</si>
  <si>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</si>
  <si>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</si>
  <si>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</si>
  <si>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</si>
  <si>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</si>
  <si>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</si>
  <si>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</si>
  <si>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</si>
  <si>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</si>
  <si>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</si>
  <si>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</si>
  <si>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</si>
  <si>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</si>
  <si>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</si>
  <si>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</si>
  <si>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</si>
  <si>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</si>
  <si>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</si>
  <si>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</si>
  <si>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</si>
  <si>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</si>
  <si>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</si>
  <si>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</si>
  <si>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</si>
  <si>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</si>
  <si>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</si>
  <si>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</si>
  <si>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</si>
  <si>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</si>
  <si>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</si>
  <si>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</si>
  <si>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</si>
  <si>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</si>
  <si>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</si>
  <si>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</si>
  <si>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</si>
  <si>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</si>
  <si>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</si>
  <si>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</si>
  <si>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</si>
  <si>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</si>
  <si>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</si>
  <si>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</si>
  <si>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</si>
  <si>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</si>
  <si>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</si>
  <si>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</si>
  <si>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</si>
  <si>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</si>
  <si>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</si>
  <si>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</si>
  <si>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</si>
  <si>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</si>
  <si>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</si>
  <si>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</si>
  <si>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</si>
  <si>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</si>
  <si>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</si>
  <si>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</si>
  <si>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</si>
  <si>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</si>
  <si>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</si>
  <si>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</si>
  <si>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</si>
  <si>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</si>
  <si>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</si>
  <si>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</si>
  <si>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</si>
  <si>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</si>
  <si>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</si>
  <si>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</si>
  <si>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</si>
  <si>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</si>
  <si>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</si>
  <si>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</si>
  <si>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</si>
  <si>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</si>
  <si>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</si>
  <si>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</si>
  <si>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</si>
  <si>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</si>
  <si>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</si>
  <si>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</si>
  <si>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</si>
  <si>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</si>
  <si>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</si>
  <si>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</si>
  <si>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</si>
  <si>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</si>
  <si>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</si>
  <si>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</si>
  <si>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</si>
  <si>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</si>
  <si>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</si>
  <si>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</si>
  <si>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</si>
  <si>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</si>
  <si>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</si>
  <si>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</si>
  <si>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</si>
  <si>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</si>
  <si>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</si>
  <si>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</si>
  <si>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</si>
  <si>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</si>
  <si>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</si>
  <si>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</si>
  <si>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</si>
  <si>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</si>
  <si>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</si>
  <si>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</si>
  <si>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</si>
  <si>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</si>
  <si>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</si>
  <si>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</si>
  <si>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</si>
  <si>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</si>
  <si>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</si>
  <si>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</si>
  <si>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</si>
  <si>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</si>
  <si>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</si>
  <si>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</si>
  <si>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</si>
  <si>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</si>
  <si>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</si>
  <si>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</si>
  <si>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</si>
  <si>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</si>
  <si>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</si>
  <si>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</si>
  <si>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</si>
  <si>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</si>
  <si>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</si>
  <si>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</si>
  <si>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</si>
  <si>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</si>
  <si>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</si>
  <si>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</si>
  <si>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</si>
  <si>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</si>
  <si>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</si>
  <si>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</si>
  <si>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</si>
  <si>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</si>
  <si>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</si>
  <si>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</si>
  <si>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</si>
  <si>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</si>
  <si>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</si>
  <si>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</si>
  <si>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</si>
  <si>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</si>
  <si>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</si>
  <si>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</si>
  <si>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</si>
  <si>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</si>
  <si>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</si>
  <si>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</si>
  <si>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</si>
  <si>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</si>
  <si>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</si>
  <si>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</si>
  <si>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</si>
  <si>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</si>
  <si>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</si>
  <si>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</si>
  <si>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</si>
  <si>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</si>
  <si>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</si>
  <si>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</si>
  <si>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</si>
  <si>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</si>
  <si>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</si>
  <si>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</si>
  <si>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</si>
  <si>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</si>
  <si>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</si>
  <si>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</si>
  <si>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</si>
  <si>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</si>
  <si>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</si>
  <si>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</si>
  <si>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</si>
  <si>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</si>
  <si>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</si>
  <si>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</si>
  <si>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</si>
  <si>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</si>
  <si>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</si>
  <si>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</si>
  <si>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</si>
  <si>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</si>
  <si>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</si>
  <si>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</si>
  <si>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</si>
  <si>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</si>
  <si>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</si>
  <si>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</si>
  <si>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</si>
  <si>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</si>
  <si>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</si>
  <si>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</si>
  <si>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</si>
  <si>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</si>
  <si>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</si>
  <si>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</si>
  <si>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</si>
  <si>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</si>
  <si>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</si>
  <si>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</si>
  <si>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</si>
  <si>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</si>
  <si>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</si>
  <si>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</si>
  <si>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</si>
  <si>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</si>
  <si>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</si>
  <si>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</si>
  <si>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</si>
  <si>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</si>
  <si>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</si>
  <si>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</si>
  <si>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</si>
  <si>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</si>
  <si>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</si>
  <si>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</si>
  <si>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</si>
  <si>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</si>
  <si>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</si>
  <si>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</si>
  <si>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</si>
  <si>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</si>
  <si>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</si>
  <si>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</si>
  <si>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</si>
  <si>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</si>
  <si>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</si>
  <si>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</si>
  <si>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</si>
  <si>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</si>
  <si>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</si>
  <si>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</si>
  <si>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</si>
  <si>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</si>
  <si>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</si>
  <si>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</si>
  <si>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</si>
  <si>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</si>
  <si>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</si>
  <si>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</si>
  <si>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</si>
  <si>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</si>
  <si>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</si>
  <si>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</si>
  <si>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</si>
  <si>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</si>
  <si>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</si>
  <si>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</si>
  <si>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</si>
  <si>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</si>
  <si>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</si>
  <si>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</si>
  <si>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</si>
  <si>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</si>
  <si>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</si>
  <si>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</si>
  <si>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</si>
  <si>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</si>
  <si>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</si>
  <si>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</si>
  <si>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</si>
  <si>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</si>
  <si>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</si>
  <si>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</si>
  <si>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</si>
  <si>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</si>
  <si>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</si>
  <si>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</si>
  <si>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</si>
  <si>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</si>
  <si>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</si>
  <si>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</si>
  <si>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</si>
  <si>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</si>
  <si>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</si>
  <si>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</si>
  <si>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</si>
  <si>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</si>
  <si>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</si>
  <si>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</si>
  <si>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</si>
  <si>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</si>
  <si>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</si>
  <si>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</si>
  <si>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</si>
  <si>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</si>
  <si>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</si>
  <si>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</si>
  <si>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</si>
  <si>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</si>
  <si>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</si>
  <si>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</si>
  <si>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</si>
  <si>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</si>
  <si>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</si>
  <si>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</si>
  <si>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</si>
  <si>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</si>
  <si>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</si>
  <si>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</si>
  <si>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</si>
  <si>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</si>
  <si>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</si>
  <si>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</si>
  <si>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</si>
  <si>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</si>
  <si>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</si>
  <si>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</si>
  <si>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</si>
  <si>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</si>
  <si>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</si>
  <si>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</si>
  <si>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</si>
  <si>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</si>
  <si>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</si>
  <si>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</si>
  <si>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</si>
  <si>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</si>
  <si>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</si>
  <si>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</si>
  <si>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</si>
  <si>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</si>
  <si>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</si>
  <si>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</si>
  <si>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</si>
  <si>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</si>
  <si>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</si>
  <si>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</si>
  <si>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</si>
  <si>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</si>
  <si>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</si>
  <si>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</si>
  <si>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</si>
  <si>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</si>
  <si>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</si>
  <si>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</si>
  <si>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</si>
  <si>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</si>
  <si>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</si>
  <si>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</si>
  <si>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</si>
  <si>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</si>
  <si>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</si>
  <si>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</si>
  <si>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</si>
  <si>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</si>
  <si>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</si>
  <si>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</si>
  <si>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</si>
  <si>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</si>
  <si>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</si>
  <si>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</si>
  <si>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</si>
  <si>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</si>
  <si>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</si>
  <si>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</si>
  <si>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</si>
  <si>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</si>
  <si>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</si>
  <si>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</si>
  <si>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</si>
  <si>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</si>
  <si>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</si>
  <si>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</si>
  <si>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</si>
  <si>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</si>
  <si>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</si>
  <si>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</si>
  <si>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</si>
  <si>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</si>
  <si>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</si>
  <si>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</si>
  <si>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</si>
  <si>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</si>
  <si>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</si>
  <si>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</si>
  <si>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</si>
  <si>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</si>
  <si>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</si>
  <si>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</si>
  <si>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</si>
  <si>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</si>
  <si>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</si>
  <si>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</si>
  <si>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</si>
  <si>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</si>
  <si>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</si>
  <si>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</si>
  <si>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</si>
  <si>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</si>
  <si>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</si>
  <si>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</si>
  <si>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</si>
  <si>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</si>
  <si>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</si>
  <si>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</si>
  <si>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</si>
  <si>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</si>
  <si>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</si>
  <si>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</si>
  <si>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</si>
  <si>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</si>
  <si>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</si>
  <si>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</si>
  <si>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</si>
  <si>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</si>
  <si>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</si>
  <si>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</si>
  <si>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</si>
  <si>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</si>
  <si>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</si>
  <si>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</si>
  <si>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</si>
  <si>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</si>
  <si>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</si>
  <si>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</si>
  <si>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</si>
  <si>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</si>
  <si>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</si>
  <si>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</si>
  <si>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</si>
  <si>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</si>
  <si>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</si>
  <si>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</si>
  <si>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</si>
  <si>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</si>
  <si>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</si>
  <si>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</si>
  <si>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</si>
  <si>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</si>
  <si>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</si>
  <si>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</si>
  <si>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</si>
  <si>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</si>
  <si>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</si>
  <si>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</si>
  <si>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</si>
  <si>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</si>
  <si>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</si>
  <si>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</si>
  <si>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</si>
  <si>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</si>
  <si>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</si>
  <si>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</si>
  <si>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</si>
  <si>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</si>
  <si>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</si>
  <si>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</si>
  <si>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</si>
  <si>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</si>
  <si>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</si>
  <si>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</si>
  <si>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</si>
  <si>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</si>
  <si>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</si>
  <si>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</si>
  <si>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</si>
  <si>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</si>
  <si>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</si>
  <si>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</si>
  <si>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</si>
  <si>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</si>
  <si>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</si>
  <si>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</si>
  <si>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</si>
  <si>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</si>
  <si>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</si>
  <si>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</si>
  <si>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</si>
  <si>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</si>
  <si>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</si>
  <si>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</si>
  <si>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</si>
  <si>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</si>
  <si>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</si>
  <si>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</si>
  <si>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</si>
  <si>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</si>
  <si>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</si>
  <si>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</si>
  <si>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</si>
  <si>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</si>
  <si>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</si>
  <si>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</si>
  <si>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</si>
  <si>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</si>
  <si>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</si>
  <si>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</si>
  <si>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</si>
  <si>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</si>
  <si>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</si>
  <si>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</si>
  <si>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</si>
  <si>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</si>
  <si>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</si>
  <si>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</si>
  <si>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</si>
  <si>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</si>
  <si>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</si>
  <si>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</si>
  <si>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</si>
  <si>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</si>
  <si>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</si>
  <si>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</si>
  <si>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</si>
  <si>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</si>
  <si>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</si>
  <si>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</si>
  <si>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</si>
  <si>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</si>
  <si>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</si>
  <si>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</si>
  <si>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</si>
  <si>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</si>
  <si>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</si>
  <si>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</si>
  <si>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</si>
  <si>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</si>
  <si>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</si>
  <si>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</si>
  <si>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</si>
  <si>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</si>
  <si>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</si>
  <si>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</si>
  <si>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</si>
  <si>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</si>
  <si>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</si>
  <si>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</si>
  <si>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</si>
  <si>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</si>
  <si>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</si>
  <si>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</si>
  <si>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</si>
  <si>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</si>
  <si>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</si>
  <si>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</si>
  <si>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</si>
  <si>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</si>
  <si>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</si>
  <si>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</si>
  <si>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</si>
  <si>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</si>
  <si>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</si>
  <si>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</si>
  <si>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</si>
  <si>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</si>
  <si>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</si>
  <si>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</si>
  <si>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</si>
  <si>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</si>
  <si>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</si>
  <si>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</si>
  <si>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</si>
  <si>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</si>
  <si>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</si>
  <si>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</si>
  <si>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</si>
  <si>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</si>
  <si>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</si>
  <si>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</si>
  <si>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</si>
  <si>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</si>
  <si>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</si>
  <si>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</si>
  <si>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</si>
  <si>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</si>
  <si>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</si>
  <si>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</si>
  <si>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</si>
  <si>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</si>
  <si>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</si>
  <si>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</si>
  <si>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</si>
  <si>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</si>
  <si>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</si>
  <si>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</si>
  <si>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</si>
  <si>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</si>
  <si>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</si>
  <si>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</si>
  <si>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</si>
  <si>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</si>
  <si>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</si>
  <si>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</si>
  <si>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</si>
  <si>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</si>
  <si>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</si>
  <si>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</si>
  <si>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</si>
  <si>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</si>
  <si>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</si>
  <si>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</si>
  <si>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</si>
  <si>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</si>
  <si>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</si>
  <si>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</si>
  <si>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</si>
  <si>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</si>
  <si>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</si>
  <si>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</si>
  <si>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</si>
  <si>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</si>
  <si>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</si>
  <si>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</si>
  <si>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</si>
  <si>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</si>
  <si>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</si>
  <si>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</si>
  <si>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</si>
  <si>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</si>
  <si>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</si>
  <si>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</si>
  <si>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</si>
  <si>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</si>
  <si>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</si>
  <si>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</si>
  <si>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</si>
  <si>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</si>
  <si>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</si>
  <si>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</si>
  <si>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</si>
  <si>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</si>
  <si>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</si>
  <si>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</si>
  <si>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</si>
  <si>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</si>
  <si>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</si>
  <si>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</si>
  <si>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</si>
  <si>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</si>
  <si>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</si>
  <si>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</si>
  <si>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</si>
  <si>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</si>
  <si>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</si>
  <si>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</si>
  <si>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</si>
  <si>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</si>
  <si>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</si>
  <si>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</si>
  <si>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</si>
  <si>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</si>
  <si>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</si>
  <si>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</si>
  <si>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</si>
  <si>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</si>
  <si>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</si>
  <si>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</si>
  <si>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</si>
  <si>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</si>
  <si>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</si>
  <si>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</si>
  <si>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</si>
  <si>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</si>
  <si>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</si>
  <si>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</si>
  <si>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</si>
  <si>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</si>
  <si>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</si>
  <si>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</si>
  <si>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</si>
  <si>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</si>
  <si>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</si>
  <si>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</si>
  <si>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</si>
  <si>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</si>
  <si>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</si>
  <si>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</si>
  <si>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</si>
  <si>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</si>
  <si>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</si>
  <si>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</si>
  <si>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</si>
  <si>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</si>
  <si>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</si>
  <si>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</si>
  <si>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</si>
  <si>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</si>
  <si>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</si>
  <si>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</si>
  <si>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</si>
  <si>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</si>
  <si>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</si>
  <si>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</si>
  <si>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</si>
  <si>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</si>
  <si>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</si>
  <si>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</si>
  <si>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</si>
  <si>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</si>
  <si>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</si>
  <si>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</si>
  <si>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</si>
  <si>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</si>
  <si>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</si>
  <si>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</si>
  <si>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</si>
  <si>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</si>
  <si>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</si>
  <si>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</si>
  <si>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</si>
  <si>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</si>
  <si>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</si>
  <si>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</si>
  <si>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</si>
  <si>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</si>
  <si>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</si>
  <si>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</si>
  <si>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</si>
  <si>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</si>
  <si>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</si>
  <si>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</si>
  <si>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</si>
  <si>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</si>
  <si>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</si>
  <si>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</si>
  <si>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</si>
  <si>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</si>
  <si>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</si>
  <si>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</si>
  <si>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</si>
  <si>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</si>
  <si>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</si>
  <si>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</si>
  <si>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</si>
  <si>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</si>
  <si>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</si>
  <si>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</si>
  <si>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</si>
  <si>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</si>
  <si>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</si>
  <si>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</si>
  <si>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</si>
  <si>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</si>
  <si>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</si>
  <si>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</si>
  <si>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</si>
  <si>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</si>
  <si>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</si>
  <si>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</si>
  <si>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</si>
  <si>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</si>
  <si>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</si>
  <si>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</si>
  <si>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</si>
  <si>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</si>
  <si>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</si>
  <si>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</si>
  <si>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</si>
  <si>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</si>
  <si>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</si>
  <si>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</si>
  <si>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</si>
  <si>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</si>
  <si>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</si>
  <si>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</si>
  <si>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</si>
  <si>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</si>
  <si>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</si>
  <si>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</si>
  <si>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</si>
  <si>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</si>
  <si>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</si>
  <si>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</si>
  <si>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</si>
  <si>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</si>
  <si>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</si>
  <si>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</si>
  <si>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</si>
  <si>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</si>
  <si>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</si>
  <si>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</si>
  <si>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</si>
  <si>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</si>
  <si>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</si>
  <si>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</si>
  <si>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</si>
  <si>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</si>
  <si>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</si>
  <si>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</si>
  <si>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</si>
  <si>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</si>
  <si>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</si>
  <si>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</si>
  <si>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</si>
  <si>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</si>
  <si>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</si>
  <si>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</si>
  <si>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</si>
  <si>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</si>
  <si>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</si>
  <si>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</si>
  <si>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</si>
  <si>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</si>
  <si>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</si>
  <si>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</si>
  <si>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</si>
  <si>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</si>
  <si>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</si>
  <si>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</si>
  <si>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</si>
  <si>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</si>
  <si>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</si>
  <si>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</si>
  <si>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</si>
  <si>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</si>
  <si>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</si>
  <si>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</si>
  <si>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</si>
  <si>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</si>
  <si>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</si>
  <si>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</si>
  <si>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</si>
  <si>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</si>
  <si>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</si>
  <si>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</si>
  <si>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</si>
  <si>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</si>
  <si>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</si>
  <si>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</si>
  <si>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</si>
  <si>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</si>
  <si>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</si>
  <si>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</si>
  <si>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</si>
  <si>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</si>
  <si>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</si>
  <si>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</si>
  <si>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</si>
  <si>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</si>
  <si>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</si>
  <si>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</si>
  <si>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</si>
  <si>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</si>
  <si>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</si>
  <si>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</si>
  <si>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</si>
  <si>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</si>
  <si>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</si>
  <si>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</si>
  <si>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</si>
  <si>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</si>
  <si>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</si>
  <si>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</si>
  <si>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</si>
  <si>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</si>
  <si>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</si>
  <si>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</si>
  <si>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</si>
  <si>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</si>
  <si>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</si>
  <si>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</si>
  <si>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</si>
  <si>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</si>
  <si>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</si>
  <si>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</si>
  <si>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</si>
  <si>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</si>
  <si>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</si>
  <si>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</si>
  <si>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</si>
  <si>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</si>
  <si>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</si>
  <si>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</si>
  <si>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</si>
  <si>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</si>
  <si>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</si>
  <si>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</si>
  <si>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</si>
  <si>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</si>
  <si>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</si>
  <si>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</si>
  <si>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</si>
  <si>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</si>
  <si>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</si>
  <si>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</si>
  <si>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</si>
  <si>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</si>
  <si>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</si>
  <si>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</si>
  <si>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</si>
  <si>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</si>
  <si>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</si>
  <si>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</si>
  <si>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</si>
  <si>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</si>
  <si>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</si>
  <si>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</si>
  <si>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</si>
  <si>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</si>
  <si>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</si>
  <si>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</si>
  <si>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</si>
  <si>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</si>
  <si>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</si>
  <si>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</si>
  <si>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</si>
  <si>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</si>
  <si>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</si>
  <si>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</si>
  <si>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</si>
  <si>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</si>
  <si>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</si>
  <si>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</si>
  <si>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</si>
  <si>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</si>
  <si>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</si>
  <si>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</si>
  <si>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</si>
  <si>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</si>
  <si>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</si>
  <si>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</si>
  <si>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</si>
  <si>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</si>
  <si>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</si>
  <si>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</si>
  <si>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</si>
  <si>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</si>
  <si>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</si>
  <si>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</si>
  <si>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</si>
  <si>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</si>
  <si>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</si>
  <si>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</si>
  <si>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</si>
  <si>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</si>
  <si>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</si>
  <si>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</si>
  <si>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</si>
  <si>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</si>
  <si>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</si>
  <si>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</si>
  <si>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</si>
  <si>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</si>
  <si>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</si>
  <si>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</si>
  <si>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</si>
  <si>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</si>
  <si>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</si>
  <si>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</si>
  <si>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</si>
  <si>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</si>
  <si>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</si>
  <si>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</si>
  <si>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</si>
  <si>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</si>
  <si>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</si>
  <si>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</si>
  <si>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</si>
  <si>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</si>
  <si>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</si>
  <si>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</si>
  <si>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</si>
  <si>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</si>
  <si>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</si>
  <si>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</si>
  <si>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</si>
  <si>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</si>
  <si>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</si>
  <si>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</si>
  <si>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</si>
  <si>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</si>
  <si>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</si>
  <si>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</si>
  <si>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</si>
  <si>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</si>
  <si>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</si>
  <si>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</si>
  <si>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</si>
  <si>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</si>
  <si>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</si>
  <si>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</si>
  <si>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</si>
  <si>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</si>
  <si>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</si>
  <si>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</si>
  <si>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</si>
  <si>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</si>
  <si>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</si>
  <si>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</si>
  <si>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</si>
  <si>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</si>
  <si>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</si>
  <si>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</si>
  <si>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</si>
  <si>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</si>
  <si>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</si>
  <si>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</si>
  <si>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</si>
  <si>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</si>
  <si>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</si>
  <si>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</si>
  <si>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</si>
  <si>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</si>
  <si>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</si>
  <si>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</si>
  <si>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</si>
  <si>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</si>
  <si>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</si>
  <si>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</si>
  <si>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</si>
  <si>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</si>
  <si>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</si>
  <si>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</si>
  <si>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</si>
  <si>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</si>
  <si>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</si>
  <si>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</si>
  <si>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</si>
  <si>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</si>
  <si>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</si>
  <si>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</si>
  <si>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</si>
  <si>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</si>
  <si>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</si>
  <si>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</si>
  <si>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</si>
  <si>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</si>
  <si>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</si>
  <si>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</si>
  <si>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</si>
  <si>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</si>
  <si>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</si>
  <si>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</si>
  <si>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</si>
  <si>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</si>
  <si>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</si>
  <si>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</si>
  <si>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</si>
  <si>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</si>
  <si>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</si>
  <si>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</si>
  <si>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</si>
  <si>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</si>
  <si>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</si>
  <si>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</si>
  <si>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</si>
  <si>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</si>
  <si>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</si>
  <si>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</si>
  <si>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</si>
  <si>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</si>
  <si>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</si>
  <si>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</si>
  <si>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</si>
  <si>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</si>
  <si>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</si>
  <si>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</si>
  <si>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</si>
  <si>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</si>
  <si>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</si>
  <si>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</si>
  <si>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</si>
  <si>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</si>
  <si>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</si>
  <si>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</si>
  <si>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</si>
  <si>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</si>
  <si>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</si>
  <si>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</si>
  <si>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</si>
  <si>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</si>
  <si>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</si>
  <si>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</si>
  <si>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</si>
  <si>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</si>
  <si>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</si>
  <si>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</si>
  <si>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</si>
  <si>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</si>
  <si>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</si>
  <si>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</si>
  <si>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</si>
  <si>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</si>
  <si>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</si>
  <si>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</si>
  <si>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</si>
  <si>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</si>
  <si>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</si>
  <si>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</si>
  <si>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</si>
  <si>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</si>
  <si>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</si>
  <si>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</si>
  <si>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</si>
  <si>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</si>
  <si>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</si>
  <si>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</si>
  <si>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</si>
  <si>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</si>
  <si>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</si>
  <si>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</si>
  <si>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</si>
  <si>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</si>
  <si>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</si>
  <si>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</si>
  <si>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</si>
  <si>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</si>
  <si>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</si>
  <si>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</si>
  <si>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</si>
  <si>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</si>
  <si>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</si>
  <si>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</si>
  <si>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</si>
  <si>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</si>
  <si>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</si>
  <si>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</si>
  <si>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</si>
  <si>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</si>
  <si>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</si>
  <si>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</si>
  <si>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</si>
  <si>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</si>
  <si>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</si>
  <si>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</si>
  <si>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</si>
  <si>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</si>
  <si>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</si>
  <si>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</si>
  <si>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</si>
  <si>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</si>
  <si>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</si>
  <si>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</si>
  <si>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</si>
  <si>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</si>
  <si>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</si>
  <si>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</si>
  <si>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</si>
  <si>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</si>
  <si>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</si>
  <si>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</si>
  <si>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</si>
  <si>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</si>
  <si>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</si>
  <si>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</si>
  <si>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</si>
  <si>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</si>
  <si>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</si>
  <si>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</si>
  <si>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</si>
  <si>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</si>
  <si>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</si>
  <si>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</si>
  <si>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</si>
  <si>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</si>
  <si>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</si>
  <si>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</si>
  <si>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</si>
  <si>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</si>
  <si>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</si>
  <si>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</si>
  <si>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</si>
  <si>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</si>
  <si>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</si>
  <si>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</si>
  <si>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</si>
  <si>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</si>
  <si>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</si>
  <si>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</si>
  <si>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</si>
  <si>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</si>
  <si>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</si>
  <si>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</si>
  <si>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</si>
  <si>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</si>
  <si>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</si>
  <si>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</si>
  <si>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</si>
  <si>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</si>
  <si>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</si>
  <si>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</si>
  <si>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</si>
  <si>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</si>
  <si>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</si>
  <si>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</si>
  <si>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</si>
  <si>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</si>
  <si>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</si>
  <si>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</si>
  <si>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</si>
  <si>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</si>
  <si>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</si>
  <si>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</si>
  <si>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</si>
  <si>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</si>
  <si>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</si>
  <si>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</si>
  <si>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</si>
  <si>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</si>
  <si>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</si>
  <si>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</si>
  <si>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</si>
  <si>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</si>
  <si>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</si>
  <si>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</si>
  <si>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</si>
  <si>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</si>
  <si>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</si>
  <si>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</si>
  <si>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</si>
  <si>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</si>
  <si>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</si>
  <si>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</si>
  <si>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</si>
  <si>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</si>
  <si>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</si>
  <si>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</si>
  <si>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</si>
  <si>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</si>
  <si>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</si>
  <si>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</si>
  <si>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</si>
  <si>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</si>
  <si>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</si>
  <si>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</si>
  <si>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</si>
  <si>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</si>
  <si>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</si>
  <si>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</si>
  <si>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</si>
  <si>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</si>
  <si>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</si>
  <si>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</si>
  <si>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</si>
  <si>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</si>
  <si>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</si>
  <si>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</si>
  <si>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</si>
  <si>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</si>
  <si>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</si>
  <si>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</si>
  <si>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</si>
  <si>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</si>
  <si>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</si>
  <si>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</si>
  <si>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</si>
  <si>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</si>
  <si>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</si>
  <si>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</si>
  <si>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</si>
  <si>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</si>
  <si>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</si>
  <si>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</si>
  <si>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</si>
  <si>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</si>
  <si>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</si>
  <si>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</si>
  <si>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</si>
  <si>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</si>
  <si>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</si>
  <si>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</si>
  <si>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</si>
  <si>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</si>
  <si>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</si>
  <si>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</si>
  <si>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</si>
  <si>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</si>
  <si>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</si>
  <si>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</si>
  <si>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</si>
  <si>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</si>
  <si>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</si>
  <si>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</si>
  <si>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</si>
  <si>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</si>
  <si>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</si>
  <si>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</si>
  <si>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</si>
  <si>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</si>
  <si>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</si>
  <si>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</si>
  <si>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</si>
  <si>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</si>
  <si>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</si>
  <si>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</si>
  <si>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</si>
  <si>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</si>
  <si>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</si>
  <si>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</si>
  <si>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</si>
  <si>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</si>
  <si>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</si>
  <si>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</si>
  <si>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</si>
  <si>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</si>
  <si>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</si>
  <si>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</si>
  <si>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</si>
  <si>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</si>
  <si>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</si>
  <si>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</si>
  <si>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</si>
  <si>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</si>
  <si>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</si>
  <si>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</si>
  <si>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</si>
  <si>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</si>
  <si>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</si>
  <si>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</si>
  <si>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</si>
  <si>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</si>
  <si>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</si>
  <si>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</si>
  <si>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</si>
  <si>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</si>
  <si>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</si>
  <si>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</si>
  <si>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</si>
  <si>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</si>
  <si>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</si>
  <si>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</si>
  <si>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</si>
  <si>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</si>
  <si>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</si>
  <si>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</si>
  <si>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</si>
  <si>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</si>
  <si>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</si>
  <si>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</si>
  <si>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</si>
  <si>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</si>
  <si>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</si>
  <si>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</si>
  <si>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</si>
  <si>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</si>
  <si>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</si>
  <si>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</si>
  <si>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</si>
  <si>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</si>
  <si>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</si>
  <si>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</si>
  <si>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</si>
  <si>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</si>
  <si>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</si>
  <si>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</si>
  <si>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</si>
  <si>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</si>
  <si>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</si>
  <si>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</si>
  <si>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</si>
  <si>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</si>
  <si>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</si>
  <si>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</si>
  <si>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</si>
  <si>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</si>
  <si>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</si>
  <si>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</si>
  <si>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</si>
  <si>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</si>
  <si>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</si>
  <si>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</si>
  <si>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</si>
  <si>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</si>
  <si>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</si>
  <si>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</si>
  <si>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</si>
  <si>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</si>
  <si>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</si>
  <si>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</si>
  <si>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</si>
  <si>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</si>
  <si>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</si>
  <si>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</si>
  <si>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</si>
  <si>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</si>
  <si>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</si>
  <si>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</si>
  <si>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</si>
  <si>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</si>
  <si>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</si>
  <si>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</si>
  <si>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</si>
  <si>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</si>
  <si>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</si>
  <si>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</si>
  <si>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</si>
  <si>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</si>
  <si>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</si>
  <si>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</si>
  <si>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</si>
  <si>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</si>
  <si>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</si>
  <si>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</si>
  <si>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</si>
  <si>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</si>
  <si>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</si>
  <si>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</si>
  <si>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</si>
  <si>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</si>
  <si>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</si>
  <si>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</si>
  <si>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</si>
  <si>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</si>
  <si>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</si>
  <si>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</si>
  <si>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</si>
  <si>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</si>
  <si>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</si>
  <si>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</si>
  <si>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</si>
  <si>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</si>
  <si>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</si>
  <si>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</si>
  <si>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</si>
  <si>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</si>
  <si>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</si>
  <si>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</si>
  <si>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</si>
  <si>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</si>
  <si>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</si>
  <si>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</si>
  <si>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</si>
  <si>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</si>
  <si>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</si>
  <si>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</si>
  <si>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</si>
  <si>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</si>
  <si>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</si>
  <si>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</si>
  <si>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</si>
  <si>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</si>
  <si>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</si>
  <si>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</si>
  <si>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</si>
  <si>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</si>
  <si>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</si>
  <si>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</si>
  <si>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</si>
  <si>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</si>
  <si>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</si>
  <si>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</si>
  <si>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</si>
  <si>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</si>
  <si>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</si>
  <si>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</si>
  <si>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</si>
  <si>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</si>
  <si>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</si>
  <si>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</si>
  <si>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</si>
  <si>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</si>
  <si>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</si>
  <si>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</si>
  <si>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</si>
  <si>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</si>
  <si>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</si>
  <si>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</si>
  <si>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</si>
  <si>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</si>
  <si>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</si>
  <si>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</si>
  <si>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</si>
  <si>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</si>
  <si>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</si>
  <si>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</si>
  <si>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</si>
  <si>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</si>
  <si>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</si>
  <si>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</si>
  <si>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</si>
  <si>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</si>
  <si>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</si>
  <si>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</si>
  <si>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</si>
  <si>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</si>
  <si>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</si>
  <si>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</si>
  <si>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</si>
  <si>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</si>
  <si>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</si>
  <si>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</si>
  <si>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</si>
  <si>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</si>
  <si>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</si>
  <si>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</si>
  <si>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</si>
  <si>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</si>
  <si>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</si>
  <si>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</si>
  <si>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</si>
  <si>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</si>
  <si>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</si>
  <si>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</si>
  <si>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</si>
  <si>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</si>
  <si>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</si>
  <si>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</si>
  <si>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</si>
  <si>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</si>
  <si>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</si>
  <si>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</si>
  <si>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</si>
  <si>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</si>
  <si>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</si>
  <si>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</si>
  <si>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</si>
  <si>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</si>
  <si>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</si>
  <si>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</si>
  <si>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</si>
  <si>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</si>
  <si>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</si>
  <si>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</si>
  <si>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</si>
  <si>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</si>
  <si>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</si>
  <si>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</si>
  <si>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</si>
  <si>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</si>
  <si>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</si>
  <si>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</si>
  <si>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</si>
  <si>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</si>
  <si>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</si>
  <si>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</si>
  <si>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</si>
  <si>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</si>
  <si>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</si>
  <si>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</si>
  <si>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</si>
  <si>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</si>
  <si>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</si>
  <si>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</si>
  <si>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</si>
  <si>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</si>
  <si>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</si>
  <si>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</si>
  <si>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</si>
  <si>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</si>
  <si>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</si>
  <si>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</si>
  <si>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</si>
  <si>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</si>
  <si>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</si>
  <si>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</si>
  <si>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</si>
  <si>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</si>
  <si>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</si>
  <si>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</si>
  <si>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</si>
  <si>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</si>
  <si>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</si>
  <si>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</si>
  <si>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</si>
  <si>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</si>
  <si>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</si>
  <si>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</si>
  <si>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</si>
  <si>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</si>
  <si>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</si>
  <si>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</si>
  <si>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</si>
  <si>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</si>
  <si>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</si>
  <si>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</si>
  <si>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</si>
  <si>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</si>
  <si>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</si>
  <si>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</si>
  <si>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</si>
  <si>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</si>
  <si>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</si>
  <si>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</si>
  <si>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</si>
  <si>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</si>
  <si>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</si>
  <si>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</si>
  <si>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</si>
  <si>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</si>
  <si>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</si>
  <si>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</si>
  <si>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</si>
  <si>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</si>
  <si>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</si>
  <si>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</si>
  <si>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</si>
  <si>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</si>
  <si>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</si>
  <si>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</si>
  <si>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</si>
  <si>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</si>
  <si>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</si>
  <si>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</si>
  <si>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</si>
  <si>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</si>
  <si>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</si>
  <si>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</si>
  <si>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</si>
  <si>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</si>
  <si>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</si>
  <si>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</si>
  <si>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</si>
  <si>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</si>
  <si>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</si>
  <si>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</si>
  <si>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</si>
  <si>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</si>
  <si>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</si>
  <si>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</si>
  <si>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</si>
  <si>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</si>
  <si>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</si>
  <si>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</si>
  <si>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</si>
  <si>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</si>
  <si>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</si>
  <si>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</si>
  <si>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</si>
  <si>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</si>
  <si>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</si>
  <si>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</si>
  <si>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</si>
  <si>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</si>
  <si>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</si>
  <si>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</si>
  <si>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</si>
  <si>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</si>
  <si>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</si>
  <si>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</si>
  <si>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</si>
  <si>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</si>
  <si>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</si>
  <si>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</si>
  <si>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</si>
  <si>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</si>
  <si>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</si>
  <si>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</si>
  <si>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</si>
  <si>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</si>
  <si>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</si>
  <si>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</si>
  <si>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</si>
  <si>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</si>
  <si>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</si>
  <si>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</si>
  <si>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</si>
  <si>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</si>
  <si>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</si>
  <si>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</si>
  <si>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</si>
  <si>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</si>
  <si>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</si>
  <si>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</si>
  <si>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</si>
  <si>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</si>
  <si>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</si>
  <si>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</si>
  <si>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</si>
  <si>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</si>
  <si>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</si>
  <si>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</si>
  <si>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</si>
  <si>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</si>
  <si>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</si>
  <si>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</si>
  <si>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</si>
  <si>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</si>
  <si>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</si>
  <si>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</si>
  <si>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</si>
  <si>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</si>
  <si>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</si>
  <si>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</si>
  <si>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</si>
  <si>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</si>
  <si>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</si>
  <si>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</si>
  <si>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</si>
  <si>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</si>
  <si>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</si>
  <si>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</si>
  <si>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</si>
  <si>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</si>
  <si>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</si>
  <si>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</si>
  <si>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</si>
  <si>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</si>
  <si>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</si>
  <si>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</si>
  <si>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</si>
  <si>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</si>
  <si>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</si>
  <si>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</si>
  <si>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</si>
  <si>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</si>
  <si>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</si>
  <si>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</si>
  <si>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</si>
  <si>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</si>
  <si>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</si>
  <si>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</si>
  <si>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</si>
  <si>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</si>
  <si>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</si>
  <si>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</si>
  <si>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</si>
  <si>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</si>
  <si>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</si>
  <si>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</si>
  <si>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</si>
  <si>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</si>
  <si>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</si>
  <si>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</si>
  <si>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</si>
  <si>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</si>
  <si>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</si>
  <si>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</si>
  <si>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</si>
  <si>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</si>
  <si>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</si>
  <si>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</si>
  <si>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</si>
  <si>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</si>
  <si>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</si>
  <si>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</si>
  <si>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</si>
  <si>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</si>
  <si>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</si>
  <si>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</si>
  <si>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</si>
  <si>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</si>
  <si>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</si>
  <si>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</si>
  <si>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</si>
  <si>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</si>
  <si>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</si>
  <si>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</si>
  <si>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</si>
  <si>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</si>
  <si>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</si>
  <si>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</si>
  <si>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</si>
  <si>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</si>
  <si>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</si>
  <si>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</si>
  <si>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</si>
  <si>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</si>
  <si>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</si>
  <si>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</si>
  <si>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</si>
  <si>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</si>
  <si>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</si>
  <si>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</si>
  <si>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</si>
  <si>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</si>
  <si>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</si>
  <si>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</si>
  <si>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</si>
  <si>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</si>
  <si>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</si>
  <si>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</si>
  <si>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</si>
  <si>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</si>
  <si>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</si>
  <si>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</si>
  <si>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</si>
  <si>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</si>
  <si>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</si>
  <si>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</si>
  <si>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</si>
  <si>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</si>
  <si>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</si>
  <si>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</si>
  <si>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</si>
  <si>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</si>
  <si>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</si>
  <si>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</si>
  <si>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</si>
  <si>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</si>
  <si>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</si>
  <si>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</si>
  <si>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</si>
  <si>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</si>
  <si>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</si>
  <si>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</si>
  <si>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</si>
  <si>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</si>
  <si>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</si>
  <si>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</si>
  <si>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</si>
  <si>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</si>
  <si>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</si>
  <si>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</si>
  <si>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</si>
  <si>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</si>
  <si>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</si>
  <si>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</si>
  <si>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</si>
  <si>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</si>
  <si>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</si>
  <si>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</si>
  <si>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</si>
  <si>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</si>
  <si>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</si>
  <si>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</si>
  <si>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</si>
  <si>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</si>
  <si>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</si>
  <si>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</si>
  <si>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</si>
  <si>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</si>
  <si>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</si>
  <si>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</si>
  <si>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</si>
  <si>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</si>
  <si>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</si>
  <si>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</si>
  <si>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</si>
  <si>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</si>
  <si>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</si>
  <si>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</si>
  <si>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</si>
  <si>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</si>
  <si>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</si>
  <si>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</si>
  <si>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</si>
  <si>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</si>
  <si>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</si>
  <si>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</si>
  <si>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</si>
  <si>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</si>
  <si>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</si>
  <si>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</si>
  <si>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</si>
  <si>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</si>
  <si>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</si>
  <si>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</si>
  <si>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</si>
  <si>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</si>
  <si>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</si>
  <si>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</si>
  <si>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</si>
  <si>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</si>
  <si>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</si>
  <si>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</si>
  <si>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</si>
  <si>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</si>
  <si>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</si>
  <si>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</si>
  <si>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</si>
  <si>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</si>
  <si>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</si>
  <si>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</si>
  <si>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</si>
  <si>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</si>
  <si>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</si>
  <si>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</si>
  <si>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</si>
  <si>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</si>
  <si>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</si>
  <si>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</si>
  <si>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</si>
  <si>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</si>
  <si>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</si>
  <si>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</si>
  <si>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</si>
  <si>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</si>
  <si>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</si>
  <si>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</si>
  <si>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</si>
  <si>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</si>
  <si>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</si>
  <si>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</si>
  <si>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</si>
  <si>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</si>
  <si>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</si>
  <si>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</si>
  <si>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</si>
  <si>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</si>
  <si>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</si>
  <si>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</si>
  <si>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</si>
  <si>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</si>
  <si>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</si>
  <si>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</si>
  <si>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</si>
  <si>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</si>
  <si>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</si>
  <si>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</si>
  <si>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</si>
  <si>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</si>
  <si>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</si>
  <si>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</si>
  <si>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</si>
  <si>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</si>
  <si>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</si>
  <si>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</si>
  <si>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</si>
  <si>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</si>
  <si>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</si>
  <si>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</si>
  <si>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</si>
  <si>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</si>
  <si>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</si>
  <si>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</si>
  <si>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</si>
  <si>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</si>
  <si>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</si>
  <si>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</si>
  <si>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</si>
  <si>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</si>
  <si>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</si>
  <si>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</si>
  <si>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</si>
  <si>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</si>
  <si>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</si>
  <si>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</si>
  <si>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</si>
  <si>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</si>
  <si>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</si>
  <si>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</si>
  <si>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</si>
  <si>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</si>
  <si>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</si>
  <si>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</si>
  <si>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</si>
  <si>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</si>
  <si>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</si>
  <si>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</si>
  <si>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</si>
  <si>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</si>
  <si>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</si>
  <si>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</si>
  <si>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</si>
  <si>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</si>
  <si>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</si>
  <si>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</si>
  <si>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</si>
  <si>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</si>
  <si>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</si>
  <si>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</si>
  <si>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</si>
  <si>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</si>
  <si>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</si>
  <si>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</si>
  <si>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</si>
  <si>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</si>
  <si>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</si>
  <si>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</si>
  <si>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</si>
  <si>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</si>
  <si>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</si>
  <si>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</si>
  <si>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</si>
  <si>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</si>
  <si>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</si>
  <si>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</si>
  <si>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</si>
  <si>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</si>
  <si>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</si>
  <si>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</si>
  <si>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</si>
  <si>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</si>
  <si>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</si>
  <si>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</si>
  <si>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</si>
  <si>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</si>
  <si>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</si>
  <si>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</si>
  <si>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</si>
  <si>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</si>
  <si>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</si>
  <si>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</si>
  <si>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</si>
  <si>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</si>
  <si>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</si>
  <si>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</si>
  <si>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</si>
  <si>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</si>
  <si>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</si>
  <si>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</si>
  <si>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</si>
  <si>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</si>
  <si>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</si>
  <si>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</si>
  <si>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</si>
  <si>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</si>
  <si>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</si>
  <si>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</si>
  <si>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</si>
  <si>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</si>
  <si>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</si>
  <si>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</si>
  <si>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</si>
  <si>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</si>
  <si>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</si>
  <si>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</si>
  <si>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</si>
  <si>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</si>
  <si>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</si>
  <si>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</si>
  <si>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</si>
  <si>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</si>
  <si>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</si>
  <si>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</si>
  <si>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</si>
  <si>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</si>
  <si>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</si>
  <si>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</si>
  <si>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</si>
  <si>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</si>
  <si>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</si>
  <si>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</si>
  <si>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</si>
  <si>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</si>
  <si>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</si>
  <si>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</si>
  <si>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</si>
  <si>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</si>
  <si>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</si>
  <si>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</si>
  <si>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</si>
  <si>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</si>
  <si>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</si>
  <si>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</si>
  <si>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</si>
  <si>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</si>
  <si>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</si>
  <si>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</si>
  <si>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</si>
  <si>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</si>
  <si>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</si>
  <si>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</si>
  <si>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</si>
  <si>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</si>
  <si>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</si>
  <si>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</si>
  <si>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</si>
  <si>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</si>
  <si>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</si>
  <si>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</si>
  <si>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</si>
  <si>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</si>
  <si>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</si>
  <si>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</si>
  <si>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</si>
  <si>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</si>
  <si>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</si>
  <si>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</si>
  <si>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</si>
  <si>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</si>
  <si>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</si>
  <si>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</si>
  <si>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</si>
  <si>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</si>
  <si>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</si>
  <si>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</si>
  <si>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</si>
  <si>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</si>
  <si>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</si>
  <si>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</si>
  <si>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</si>
  <si>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</si>
  <si>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</si>
  <si>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</si>
  <si>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</si>
  <si>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</si>
  <si>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</si>
  <si>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</si>
  <si>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</si>
  <si>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</si>
  <si>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</si>
  <si>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</si>
  <si>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</si>
  <si>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</si>
  <si>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</si>
  <si>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</si>
  <si>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</si>
  <si>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</si>
  <si>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</si>
  <si>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</si>
  <si>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</si>
  <si>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</si>
  <si>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</si>
  <si>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</si>
  <si>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</si>
  <si>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</si>
  <si>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</si>
  <si>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</si>
  <si>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</si>
  <si>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</si>
  <si>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</si>
  <si>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</si>
  <si>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</si>
  <si>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</si>
  <si>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</si>
  <si>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</si>
  <si>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</si>
  <si>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</si>
  <si>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</si>
  <si>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</si>
  <si>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</si>
  <si>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</si>
  <si>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</si>
  <si>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</si>
  <si>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</si>
  <si>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</si>
  <si>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</si>
  <si>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</si>
  <si>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</si>
  <si>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</si>
  <si>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</si>
  <si>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</si>
  <si>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</si>
  <si>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</si>
  <si>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</si>
  <si>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</si>
  <si>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</si>
  <si>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</si>
  <si>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</si>
  <si>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</si>
  <si>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</si>
  <si>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</si>
  <si>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</si>
  <si>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</si>
  <si>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</si>
  <si>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</si>
  <si>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</si>
  <si>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</si>
  <si>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</si>
  <si>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</si>
  <si>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</si>
  <si>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</si>
  <si>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</si>
  <si>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</si>
  <si>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</si>
  <si>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</si>
  <si>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</si>
  <si>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</si>
  <si>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</si>
  <si>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</si>
  <si>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</si>
  <si>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</si>
  <si>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</si>
  <si>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</si>
  <si>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</si>
  <si>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</si>
  <si>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</si>
  <si>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</si>
  <si>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</si>
  <si>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</si>
  <si>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</si>
  <si>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</si>
  <si>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</si>
  <si>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</si>
  <si>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</si>
  <si>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</si>
  <si>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</si>
  <si>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</si>
  <si>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</si>
  <si>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</si>
  <si>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</si>
  <si>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</si>
  <si>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</si>
  <si>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</si>
  <si>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</si>
  <si>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</si>
  <si>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</si>
  <si>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</si>
  <si>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</si>
  <si>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</si>
  <si>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</si>
  <si>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</si>
  <si>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</si>
  <si>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</si>
  <si>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</si>
  <si>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</si>
  <si>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</si>
  <si>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</si>
  <si>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</si>
  <si>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</si>
  <si>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</si>
  <si>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</si>
  <si>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</si>
  <si>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</si>
  <si>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</si>
  <si>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</si>
  <si>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</si>
  <si>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</si>
  <si>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</si>
  <si>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</si>
  <si>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</si>
  <si>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</si>
  <si>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</si>
  <si>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</si>
  <si>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</si>
  <si>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</si>
  <si>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</si>
  <si>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</si>
  <si>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</si>
  <si>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</si>
  <si>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</si>
  <si>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</si>
  <si>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</si>
  <si>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</si>
  <si>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</si>
  <si>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</si>
  <si>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</si>
  <si>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</si>
  <si>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</si>
  <si>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</si>
  <si>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</si>
  <si>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</si>
  <si>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</si>
  <si>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</si>
  <si>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</si>
  <si>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</si>
  <si>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</si>
  <si>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</si>
  <si>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</si>
  <si>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</si>
  <si>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</si>
  <si>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</si>
  <si>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</si>
  <si>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</si>
  <si>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</si>
  <si>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</si>
  <si>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</si>
  <si>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</si>
  <si>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</si>
  <si>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</si>
  <si>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</si>
  <si>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</si>
  <si>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</si>
  <si>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</si>
  <si>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</si>
  <si>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</si>
  <si>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</si>
  <si>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</si>
  <si>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</si>
  <si>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</si>
  <si>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</si>
  <si>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</si>
  <si>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</si>
  <si>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</si>
  <si>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</si>
  <si>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</si>
  <si>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</si>
  <si>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</si>
  <si>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</si>
  <si>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</si>
  <si>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</si>
  <si>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</si>
  <si>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</si>
  <si>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</si>
  <si>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</si>
  <si>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</si>
  <si>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</si>
  <si>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</si>
  <si>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</si>
  <si>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</si>
  <si>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</si>
  <si>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</si>
  <si>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</si>
  <si>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</si>
  <si>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</si>
  <si>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</si>
  <si>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</si>
  <si>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</si>
  <si>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</si>
  <si>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</si>
  <si>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</si>
  <si>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</si>
  <si>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</si>
  <si>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</si>
  <si>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</si>
  <si>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</si>
  <si>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</si>
  <si>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</si>
  <si>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</si>
  <si>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</si>
  <si>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</si>
  <si>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</si>
  <si>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</si>
  <si>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</si>
  <si>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</si>
  <si>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</si>
  <si>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</si>
  <si>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</si>
  <si>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</si>
  <si>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</si>
  <si>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</si>
  <si>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</si>
  <si>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</si>
  <si>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</si>
  <si>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</si>
  <si>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</si>
  <si>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</si>
  <si>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</si>
  <si>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</si>
  <si>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</si>
  <si>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</si>
  <si>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</si>
  <si>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</si>
  <si>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</si>
  <si>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</si>
  <si>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</si>
  <si>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</si>
  <si>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</si>
  <si>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</si>
  <si>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</si>
  <si>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</si>
  <si>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</si>
  <si>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</si>
  <si>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</si>
  <si>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</si>
  <si>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</si>
  <si>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</si>
  <si>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</si>
  <si>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</si>
  <si>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</si>
  <si>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</si>
  <si>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</si>
  <si>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</si>
  <si>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</si>
  <si>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</si>
  <si>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</si>
  <si>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</si>
  <si>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</si>
  <si>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</si>
  <si>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</si>
  <si>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</si>
  <si>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</si>
  <si>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</si>
  <si>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</si>
  <si>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</si>
  <si>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</si>
  <si>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</si>
  <si>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</si>
  <si>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</si>
  <si>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</si>
  <si>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</si>
  <si>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</si>
  <si>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</si>
  <si>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</si>
  <si>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</si>
  <si>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</si>
  <si>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</si>
  <si>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</si>
  <si>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</si>
  <si>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</si>
  <si>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</si>
  <si>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</si>
  <si>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</si>
  <si>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</si>
  <si>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</si>
  <si>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</si>
  <si>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</si>
  <si>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</si>
  <si>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</si>
  <si>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</si>
  <si>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</si>
  <si>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</si>
  <si>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</si>
  <si>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</si>
  <si>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</si>
  <si>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</si>
  <si>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</si>
  <si>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</si>
  <si>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</si>
  <si>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</si>
  <si>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</si>
  <si>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</si>
  <si>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</si>
  <si>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</si>
  <si>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</si>
  <si>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</si>
  <si>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</si>
  <si>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</si>
  <si>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</si>
  <si>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</si>
  <si>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</si>
  <si>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</si>
  <si>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</si>
  <si>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</si>
  <si>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</si>
  <si>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</si>
  <si>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</si>
  <si>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</si>
  <si>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</si>
  <si>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</si>
  <si>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</si>
  <si>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</si>
  <si>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</si>
  <si>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</si>
  <si>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</si>
  <si>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</si>
  <si>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</si>
  <si>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</si>
  <si>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</si>
  <si>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</si>
  <si>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</si>
  <si>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</si>
  <si>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</si>
  <si>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</si>
  <si>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</si>
  <si>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</si>
  <si>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</si>
  <si>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</si>
  <si>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</si>
  <si>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</si>
  <si>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</si>
  <si>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</si>
  <si>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</si>
  <si>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</si>
  <si>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</si>
  <si>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</si>
  <si>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</si>
  <si>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</si>
  <si>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</si>
  <si>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</si>
  <si>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</si>
  <si>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</si>
  <si>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</si>
  <si>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</si>
  <si>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</si>
  <si>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</si>
  <si>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</si>
  <si>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</si>
  <si>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</si>
  <si>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</si>
  <si>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</si>
  <si>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</si>
  <si>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</si>
  <si>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</si>
  <si>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</si>
  <si>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</si>
  <si>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</si>
  <si>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</si>
  <si>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</si>
  <si>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</si>
  <si>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</si>
  <si>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</si>
  <si>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</si>
  <si>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</si>
  <si>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</si>
  <si>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</si>
  <si>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</si>
  <si>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</si>
  <si>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</si>
  <si>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</si>
  <si>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</si>
  <si>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</si>
  <si>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</si>
  <si>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</si>
  <si>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</si>
  <si>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</si>
  <si>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</si>
  <si>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</si>
  <si>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</si>
  <si>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</si>
  <si>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</si>
  <si>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</si>
  <si>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</si>
  <si>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</si>
  <si>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</si>
  <si>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</si>
  <si>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</si>
  <si>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</si>
  <si>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</si>
  <si>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</si>
  <si>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</si>
  <si>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</si>
  <si>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</si>
  <si>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</si>
  <si>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</si>
  <si>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</si>
  <si>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</si>
  <si>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</si>
  <si>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</si>
  <si>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</si>
  <si>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</si>
  <si>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</si>
  <si>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</si>
  <si>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</si>
  <si>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</si>
  <si>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</si>
  <si>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</si>
  <si>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</si>
  <si>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</si>
  <si>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</si>
  <si>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</si>
  <si>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</si>
  <si>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</si>
  <si>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</si>
  <si>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</si>
  <si>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</si>
  <si>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</si>
  <si>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</si>
  <si>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</si>
  <si>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</si>
  <si>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</si>
  <si>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</si>
  <si>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</si>
  <si>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</si>
  <si>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</si>
  <si>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</si>
  <si>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</si>
  <si>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</si>
  <si>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</si>
  <si>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</si>
  <si>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</si>
  <si>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</si>
  <si>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</si>
  <si>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</si>
  <si>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</si>
  <si>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</si>
  <si>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</si>
  <si>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</si>
  <si>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</si>
  <si>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</si>
  <si>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</si>
  <si>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</si>
  <si>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</si>
  <si>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</si>
  <si>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</si>
  <si>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</si>
  <si>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</si>
  <si>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</si>
  <si>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</si>
  <si>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</si>
  <si>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</si>
  <si>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</si>
  <si>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</si>
  <si>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</si>
  <si>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</si>
  <si>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</si>
  <si>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</si>
  <si>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</si>
  <si>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</si>
  <si>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</si>
  <si>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</si>
  <si>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</si>
  <si>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</si>
  <si>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</si>
  <si>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</si>
  <si>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</si>
  <si>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</si>
  <si>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</si>
  <si>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</si>
  <si>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</si>
  <si>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</si>
  <si>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</si>
  <si>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</si>
  <si>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</si>
  <si>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</si>
  <si>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</si>
  <si>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</si>
  <si>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</si>
  <si>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</si>
  <si>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</si>
  <si>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</si>
  <si>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</si>
  <si>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</si>
  <si>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</si>
  <si>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</si>
  <si>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</si>
  <si>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</si>
  <si>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</si>
  <si>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</si>
  <si>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</si>
  <si>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</si>
  <si>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</si>
  <si>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</si>
  <si>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</si>
  <si>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</si>
  <si>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</si>
  <si>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</si>
  <si>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</si>
  <si>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</si>
  <si>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</si>
  <si>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</si>
  <si>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</si>
  <si>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</si>
  <si>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</si>
  <si>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</si>
  <si>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</si>
  <si>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</si>
  <si>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</si>
  <si>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</si>
  <si>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</si>
  <si>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</si>
  <si>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</si>
  <si>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</si>
  <si>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</si>
  <si>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</si>
  <si>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</si>
  <si>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</si>
  <si>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</si>
  <si>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</si>
  <si>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</si>
  <si>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</si>
  <si>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</si>
  <si>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</si>
  <si>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</si>
  <si>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</si>
  <si>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</si>
  <si>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</si>
  <si>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</si>
  <si>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</si>
  <si>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</si>
  <si>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</si>
  <si>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</si>
  <si>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</si>
  <si>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</si>
  <si>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</si>
  <si>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</si>
  <si>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</si>
  <si>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</si>
  <si>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</si>
  <si>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</si>
  <si>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</si>
  <si>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</si>
  <si>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</si>
  <si>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</si>
  <si>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</si>
  <si>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</si>
  <si>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</si>
  <si>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</si>
  <si>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</si>
  <si>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</si>
  <si>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</si>
  <si>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</si>
  <si>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</si>
  <si>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</si>
  <si>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</si>
  <si>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</si>
  <si>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</si>
  <si>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</si>
  <si>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</si>
  <si>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</si>
  <si>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</si>
  <si>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</si>
  <si>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</si>
  <si>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</si>
  <si>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</si>
  <si>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</si>
  <si>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</si>
  <si>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</si>
  <si>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</si>
  <si>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</si>
  <si>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</si>
  <si>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</si>
  <si>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</si>
  <si>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</si>
  <si>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</si>
  <si>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</si>
  <si>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</si>
  <si>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</si>
  <si>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</si>
  <si>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</si>
  <si>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</si>
  <si>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</si>
  <si>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</si>
  <si>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</si>
  <si>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</si>
  <si>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</si>
  <si>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</si>
  <si>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</si>
  <si>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</si>
  <si>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</si>
  <si>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</si>
  <si>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</si>
  <si>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</si>
  <si>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</si>
  <si>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</si>
  <si>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</si>
  <si>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</si>
  <si>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</si>
  <si>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</si>
  <si>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</si>
  <si>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</si>
  <si>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</si>
  <si>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</si>
  <si>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</si>
  <si>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</si>
  <si>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</si>
  <si>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</si>
  <si>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</si>
  <si>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</si>
  <si>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</si>
  <si>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</si>
  <si>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</si>
  <si>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</si>
  <si>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</si>
  <si>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</si>
  <si>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</si>
  <si>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</si>
  <si>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</si>
  <si>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</si>
  <si>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</si>
  <si>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</si>
  <si>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</si>
  <si>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</si>
  <si>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</si>
  <si>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</si>
  <si>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</si>
  <si>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</si>
  <si>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</si>
  <si>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</si>
  <si>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</si>
  <si>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</si>
  <si>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</si>
  <si>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</si>
  <si>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</si>
  <si>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</si>
  <si>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</si>
  <si>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</si>
  <si>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</si>
  <si>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</si>
  <si>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</si>
  <si>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</si>
  <si>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</si>
  <si>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</si>
  <si>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</si>
  <si>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</si>
  <si>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</si>
  <si>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</si>
  <si>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</si>
  <si>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</si>
  <si>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</si>
  <si>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</si>
  <si>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</si>
  <si>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</si>
  <si>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</si>
  <si>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</si>
  <si>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</si>
  <si>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</si>
  <si>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</si>
  <si>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</si>
  <si>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</si>
  <si>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</si>
  <si>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</si>
  <si>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</si>
  <si>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</si>
  <si>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</si>
  <si>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</si>
  <si>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</si>
  <si>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</si>
  <si>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</si>
  <si>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</si>
  <si>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</si>
  <si>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</si>
  <si>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</si>
  <si>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</si>
  <si>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</si>
  <si>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</si>
  <si>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</si>
  <si>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</si>
  <si>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</si>
  <si>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</si>
  <si>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</si>
  <si>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</si>
  <si>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</si>
  <si>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</si>
  <si>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</si>
  <si>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</si>
  <si>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</si>
  <si>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</si>
  <si>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</si>
  <si>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</si>
  <si>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</si>
  <si>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</si>
  <si>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</si>
  <si>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</si>
  <si>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</si>
  <si>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</si>
  <si>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</si>
  <si>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</si>
  <si>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</si>
  <si>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</si>
  <si>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</si>
  <si>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</si>
  <si>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</si>
  <si>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</si>
  <si>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</si>
  <si>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</si>
  <si>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</si>
  <si>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</si>
  <si>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</si>
  <si>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</si>
  <si>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</si>
  <si>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</si>
  <si>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</si>
  <si>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</si>
  <si>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</si>
  <si>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</si>
  <si>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</si>
  <si>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</si>
  <si>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</si>
  <si>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</si>
  <si>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</si>
  <si>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</si>
  <si>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</si>
  <si>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</si>
  <si>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</si>
  <si>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</si>
  <si>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</si>
  <si>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</si>
  <si>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</si>
  <si>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</si>
  <si>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</si>
  <si>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</si>
  <si>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</si>
  <si>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</si>
  <si>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</si>
  <si>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</si>
  <si>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</si>
  <si>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</si>
  <si>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</si>
  <si>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</si>
  <si>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</si>
  <si>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</si>
  <si>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</si>
  <si>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</si>
  <si>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</si>
  <si>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</si>
  <si>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</si>
  <si>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</si>
  <si>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</si>
  <si>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</si>
  <si>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</si>
  <si>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</si>
  <si>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</si>
  <si>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</si>
  <si>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</si>
  <si>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</si>
  <si>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</si>
  <si>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</si>
  <si>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</si>
  <si>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</si>
  <si>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</si>
  <si>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</si>
  <si>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</si>
  <si>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</si>
  <si>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</si>
  <si>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</si>
  <si>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</si>
  <si>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</si>
  <si>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</si>
  <si>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</si>
  <si>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</si>
  <si>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</si>
  <si>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</si>
  <si>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</si>
  <si>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</si>
  <si>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</si>
  <si>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</si>
  <si>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</si>
  <si>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</si>
  <si>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</si>
  <si>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</si>
  <si>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</si>
  <si>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</si>
  <si>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</si>
  <si>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</si>
  <si>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</si>
  <si>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</si>
  <si>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</si>
  <si>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</si>
  <si>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</si>
  <si>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</si>
  <si>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</si>
  <si>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</si>
  <si>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</si>
  <si>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</si>
  <si>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</si>
  <si>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</si>
  <si>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</si>
  <si>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</si>
  <si>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</si>
  <si>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</si>
  <si>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</si>
  <si>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</si>
  <si>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</si>
  <si>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</si>
  <si>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</si>
  <si>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</si>
  <si>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</si>
  <si>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</si>
  <si>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</si>
  <si>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</si>
  <si>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</si>
  <si>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</si>
  <si>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</si>
  <si>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</si>
  <si>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</si>
  <si>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</si>
  <si>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</si>
  <si>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</si>
  <si>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</si>
  <si>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</si>
  <si>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</si>
  <si>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</si>
  <si>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</si>
  <si>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</si>
  <si>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</si>
  <si>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</si>
  <si>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</si>
  <si>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</si>
  <si>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</si>
  <si>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</si>
  <si>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</si>
  <si>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</si>
  <si>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</si>
  <si>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</si>
  <si>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</si>
  <si>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</si>
  <si>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</si>
  <si>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</si>
  <si>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</si>
  <si>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</si>
  <si>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</si>
  <si>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</si>
  <si>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</si>
  <si>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</si>
  <si>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</si>
  <si>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</si>
  <si>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</si>
  <si>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</si>
  <si>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</si>
  <si>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</si>
  <si>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</si>
  <si>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</si>
  <si>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</si>
  <si>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</si>
  <si>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</si>
  <si>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</si>
  <si>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</si>
  <si>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</si>
  <si>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</si>
  <si>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</si>
  <si>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</si>
  <si>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</si>
  <si>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</si>
  <si>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</si>
  <si>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</si>
  <si>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</si>
  <si>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</si>
  <si>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</si>
  <si>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</si>
  <si>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</si>
  <si>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</si>
  <si>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</si>
  <si>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</si>
  <si>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</si>
  <si>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</si>
  <si>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</si>
  <si>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</si>
  <si>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</si>
  <si>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</si>
  <si>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</si>
  <si>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</si>
  <si>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</si>
  <si>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</si>
  <si>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</si>
  <si>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</si>
  <si>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</si>
  <si>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</si>
  <si>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</si>
  <si>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</si>
  <si>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</si>
  <si>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</si>
  <si>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</si>
  <si>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</si>
  <si>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</si>
  <si>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</si>
  <si>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</si>
  <si>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</si>
  <si>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</si>
  <si>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</si>
  <si>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</si>
  <si>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</si>
  <si>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</si>
  <si>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</si>
  <si>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</si>
  <si>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</si>
  <si>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</si>
  <si>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</si>
  <si>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</si>
  <si>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</si>
  <si>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</si>
  <si>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</si>
  <si>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</si>
  <si>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</si>
  <si>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</si>
  <si>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</si>
  <si>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</si>
  <si>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</si>
  <si>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</si>
  <si>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</si>
  <si>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</si>
  <si>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</si>
  <si>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</si>
  <si>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</si>
  <si>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</si>
  <si>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</si>
  <si>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</si>
  <si>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</si>
  <si>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</si>
  <si>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</si>
  <si>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</si>
  <si>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</si>
  <si>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</si>
  <si>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</si>
  <si>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</si>
  <si>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</si>
  <si>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</si>
  <si>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</si>
  <si>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</si>
  <si>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</si>
  <si>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</si>
  <si>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</si>
  <si>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</si>
  <si>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</si>
  <si>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</si>
  <si>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</si>
  <si>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</si>
  <si>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</si>
  <si>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</si>
  <si>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</si>
  <si>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</si>
  <si>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</si>
  <si>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</si>
  <si>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</si>
  <si>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</si>
  <si>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</si>
  <si>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</si>
  <si>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</si>
  <si>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</si>
  <si>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</si>
  <si>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</si>
  <si>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</si>
  <si>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</si>
  <si>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</si>
  <si>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</si>
  <si>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</si>
  <si>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</si>
  <si>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</si>
  <si>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</si>
  <si>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</si>
  <si>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</si>
  <si>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</si>
  <si>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</si>
  <si>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</si>
  <si>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</si>
  <si>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</si>
  <si>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</si>
  <si>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</si>
  <si>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</si>
  <si>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</si>
  <si>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</si>
  <si>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</si>
  <si>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</si>
  <si>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</si>
  <si>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</si>
  <si>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</si>
  <si>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</si>
  <si>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</si>
  <si>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</si>
  <si>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</si>
  <si>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</si>
  <si>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</si>
  <si>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</si>
  <si>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</si>
  <si>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</si>
  <si>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</si>
  <si>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</si>
  <si>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</si>
  <si>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</si>
  <si>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</si>
  <si>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</si>
  <si>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</si>
  <si>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</si>
  <si>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</si>
  <si>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</si>
  <si>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</si>
  <si>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</si>
  <si>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</si>
  <si>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</si>
  <si>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</si>
  <si>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</si>
  <si>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</si>
  <si>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</si>
  <si>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</si>
  <si>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</si>
  <si>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</si>
  <si>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</si>
  <si>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</si>
  <si>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</si>
  <si>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</si>
  <si>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</si>
  <si>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</si>
  <si>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</si>
  <si>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</si>
  <si>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</si>
  <si>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</si>
  <si>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</si>
  <si>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</si>
  <si>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</si>
  <si>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</si>
  <si>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</si>
  <si>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</si>
  <si>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</si>
  <si>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</si>
  <si>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</si>
  <si>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</si>
  <si>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</si>
  <si>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</si>
  <si>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</si>
  <si>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</si>
  <si>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</si>
  <si>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</si>
  <si>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</si>
  <si>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</si>
  <si>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</si>
  <si>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</si>
  <si>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</si>
  <si>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</si>
  <si>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</si>
  <si>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</si>
  <si>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</si>
  <si>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</si>
  <si>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</si>
  <si>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</si>
  <si>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</si>
  <si>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</si>
  <si>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</si>
  <si>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</si>
  <si>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</si>
  <si>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</si>
  <si>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</si>
  <si>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</si>
  <si>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</si>
  <si>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</si>
  <si>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</si>
  <si>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</si>
  <si>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</si>
  <si>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</si>
  <si>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</si>
  <si>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</si>
  <si>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</si>
  <si>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</si>
  <si>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</si>
  <si>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</si>
  <si>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</si>
  <si>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</si>
  <si>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</si>
  <si>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</si>
  <si>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</si>
  <si>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</si>
  <si>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</si>
  <si>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</si>
  <si>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</si>
  <si>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</si>
  <si>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</si>
  <si>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</si>
  <si>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</si>
  <si>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</si>
  <si>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</si>
  <si>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</si>
  <si>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</si>
  <si>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</si>
  <si>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</si>
  <si>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</si>
  <si>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</si>
  <si>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</si>
  <si>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</si>
  <si>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</si>
  <si>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</si>
  <si>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</si>
  <si>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</si>
  <si>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</si>
  <si>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</si>
  <si>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</si>
  <si>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</si>
  <si>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</si>
  <si>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</si>
  <si>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</si>
  <si>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</si>
  <si>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</si>
  <si>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</si>
  <si>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</si>
  <si>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</si>
  <si>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</si>
  <si>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</si>
  <si>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</si>
  <si>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</si>
  <si>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</si>
  <si>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</si>
  <si>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</si>
  <si>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</si>
  <si>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</si>
  <si>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</si>
  <si>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</si>
  <si>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</si>
  <si>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</si>
  <si>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</si>
  <si>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</si>
  <si>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</si>
  <si>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</si>
  <si>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</si>
  <si>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</si>
  <si>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</si>
  <si>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</si>
  <si>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</si>
  <si>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</si>
  <si>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</si>
  <si>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</si>
  <si>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</si>
  <si>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</si>
  <si>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</si>
  <si>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</si>
  <si>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</si>
  <si>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</si>
  <si>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</si>
  <si>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</si>
  <si>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</si>
  <si>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</si>
  <si>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</si>
  <si>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</si>
  <si>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</si>
  <si>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</si>
  <si>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</si>
  <si>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</si>
  <si>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</si>
  <si>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</si>
  <si>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</si>
  <si>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</si>
  <si>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</si>
  <si>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</si>
  <si>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</si>
  <si>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</si>
  <si>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</si>
  <si>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</si>
  <si>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</si>
  <si>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</si>
  <si>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</si>
  <si>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</si>
  <si>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</si>
  <si>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</si>
  <si>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</si>
  <si>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</si>
  <si>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</si>
  <si>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</si>
  <si>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</si>
  <si>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</si>
  <si>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</si>
  <si>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</si>
  <si>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</si>
  <si>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</si>
  <si>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</si>
  <si>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</si>
  <si>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</si>
  <si>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</si>
  <si>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</si>
  <si>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</si>
  <si>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</si>
  <si>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</si>
  <si>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</si>
  <si>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</si>
  <si>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</si>
  <si>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</si>
  <si>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</si>
  <si>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</si>
  <si>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</si>
  <si>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</si>
  <si>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</si>
  <si>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</si>
  <si>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</si>
  <si>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</si>
  <si>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</si>
  <si>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</si>
  <si>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</si>
  <si>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</si>
  <si>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</si>
  <si>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</si>
  <si>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</si>
  <si>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</si>
  <si>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</si>
  <si>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</si>
  <si>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</si>
  <si>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</si>
  <si>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</si>
  <si>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</si>
  <si>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</si>
  <si>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</si>
  <si>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</si>
  <si>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</si>
  <si>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</si>
  <si>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</si>
  <si>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</si>
  <si>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</si>
  <si>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</si>
  <si>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</si>
  <si>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</si>
  <si>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</si>
  <si>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</si>
  <si>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</si>
  <si>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</si>
  <si>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</si>
  <si>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</si>
  <si>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</si>
  <si>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</si>
  <si>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</si>
  <si>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</si>
  <si>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</si>
  <si>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</si>
  <si>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</si>
  <si>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</si>
  <si>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</si>
  <si>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</si>
  <si>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</si>
  <si>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</si>
  <si>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</si>
  <si>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</si>
  <si>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</si>
  <si>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</si>
  <si>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</si>
  <si>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</si>
  <si>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</si>
  <si>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</si>
  <si>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</si>
  <si>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</si>
  <si>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</si>
  <si>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</si>
  <si>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</si>
  <si>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</si>
  <si>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</si>
  <si>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</si>
  <si>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</si>
  <si>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</si>
  <si>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</si>
  <si>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</si>
  <si>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</si>
  <si>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</si>
  <si>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</si>
  <si>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</si>
  <si>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</si>
  <si>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</si>
  <si>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</si>
  <si>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</si>
  <si>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</si>
  <si>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</si>
  <si>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</si>
  <si>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</si>
  <si>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</si>
  <si>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</si>
  <si>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</si>
  <si>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</si>
  <si>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</si>
  <si>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</si>
  <si>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</si>
  <si>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</si>
  <si>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</si>
  <si>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</si>
  <si>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</si>
  <si>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</si>
  <si>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</si>
  <si>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</si>
  <si>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</si>
  <si>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</si>
  <si>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</si>
  <si>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</si>
  <si>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</si>
  <si>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</si>
  <si>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</si>
  <si>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</si>
  <si>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</si>
  <si>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</si>
  <si>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</si>
  <si>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</si>
  <si>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</si>
  <si>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</si>
  <si>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</si>
  <si>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</si>
  <si>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</si>
  <si>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</si>
  <si>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</si>
  <si>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</si>
  <si>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</si>
  <si>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</si>
  <si>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</si>
  <si>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</si>
  <si>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</si>
  <si>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</si>
  <si>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</si>
  <si>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</si>
  <si>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</si>
  <si>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</si>
  <si>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</si>
  <si>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</si>
  <si>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</si>
  <si>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</si>
  <si>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</si>
  <si>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</si>
  <si>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</si>
  <si>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</si>
  <si>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</si>
  <si>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</si>
  <si>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</si>
  <si>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</si>
  <si>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</si>
  <si>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</si>
  <si>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</si>
  <si>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</si>
  <si>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</si>
  <si>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</si>
  <si>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</si>
  <si>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</si>
  <si>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</si>
  <si>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</si>
  <si>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</si>
  <si>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</si>
  <si>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</si>
  <si>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</si>
  <si>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</si>
  <si>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</si>
  <si>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</si>
  <si>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</si>
  <si>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</si>
  <si>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</si>
  <si>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</si>
  <si>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</si>
  <si>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</si>
  <si>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</si>
  <si>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</si>
  <si>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</si>
  <si>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</si>
  <si>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</si>
  <si>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</si>
  <si>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</si>
  <si>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</si>
  <si>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</si>
  <si>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</si>
  <si>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</si>
  <si>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</si>
  <si>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</si>
  <si>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</si>
  <si>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</si>
  <si>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</si>
  <si>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</si>
  <si>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</si>
  <si>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</si>
  <si>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</si>
  <si>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</si>
  <si>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</si>
  <si>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</si>
  <si>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</si>
  <si>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</si>
  <si>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</si>
  <si>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</si>
  <si>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</si>
  <si>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</si>
  <si>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</si>
  <si>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</si>
  <si>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</si>
  <si>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</si>
  <si>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</si>
  <si>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</si>
  <si>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</si>
  <si>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</si>
  <si>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</si>
  <si>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</si>
  <si>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</si>
  <si>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</si>
  <si>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</si>
  <si>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</si>
  <si>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</si>
  <si>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</si>
  <si>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</si>
  <si>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</si>
  <si>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</si>
  <si>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</si>
  <si>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</si>
  <si>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</si>
  <si>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</si>
  <si>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</si>
  <si>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</si>
  <si>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</si>
  <si>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</si>
  <si>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</si>
  <si>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</si>
  <si>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</si>
  <si>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</si>
  <si>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</si>
  <si>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</si>
  <si>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</si>
  <si>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</si>
  <si>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</si>
  <si>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</si>
  <si>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</si>
  <si>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</si>
  <si>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</si>
  <si>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</si>
  <si>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</si>
  <si>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</si>
  <si>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</si>
  <si>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</si>
  <si>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</si>
  <si>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</si>
  <si>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</si>
  <si>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</si>
  <si>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</si>
  <si>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</si>
  <si>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</si>
  <si>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</si>
  <si>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</si>
  <si>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</si>
  <si>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</si>
  <si>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</si>
  <si>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</si>
  <si>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</si>
  <si>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</si>
  <si>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</si>
  <si>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</si>
  <si>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</si>
  <si>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</si>
  <si>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</si>
  <si>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</si>
  <si>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</si>
  <si>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</si>
  <si>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</si>
  <si>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</si>
  <si>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</si>
  <si>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</si>
  <si>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</si>
  <si>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</si>
  <si>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</si>
  <si>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</si>
  <si>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</si>
  <si>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</si>
  <si>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</si>
  <si>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</si>
  <si>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</si>
  <si>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</si>
  <si>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</si>
  <si>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</si>
  <si>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</si>
  <si>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</si>
  <si>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</si>
  <si>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</si>
  <si>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</si>
  <si>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</si>
  <si>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</si>
  <si>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</si>
  <si>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</si>
  <si>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</si>
  <si>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</si>
  <si>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</si>
  <si>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</si>
  <si>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</si>
  <si>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</si>
  <si>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</si>
  <si>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</si>
  <si>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</si>
  <si>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</si>
  <si>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</si>
  <si>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</si>
  <si>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</si>
  <si>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</si>
  <si>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</si>
  <si>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</si>
  <si>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</si>
  <si>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</si>
  <si>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</si>
  <si>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</si>
  <si>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</si>
  <si>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</si>
  <si>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</si>
  <si>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</si>
  <si>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</si>
  <si>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</si>
  <si>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</si>
  <si>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</si>
  <si>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</si>
  <si>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</si>
  <si>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</si>
  <si>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</si>
  <si>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</si>
  <si>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</si>
  <si>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</si>
  <si>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</si>
  <si>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</si>
  <si>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</si>
  <si>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</si>
  <si>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</si>
  <si>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</si>
  <si>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</si>
  <si>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</si>
  <si>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</si>
  <si>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</si>
  <si>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</si>
  <si>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</si>
  <si>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</si>
  <si>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</si>
  <si>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</si>
  <si>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</si>
  <si>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</si>
  <si>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</si>
  <si>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</si>
  <si>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</si>
  <si>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</si>
  <si>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</si>
  <si>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</si>
  <si>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</si>
  <si>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</si>
  <si>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</si>
  <si>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</si>
  <si>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</si>
  <si>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</si>
  <si>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</si>
  <si>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</si>
  <si>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</si>
  <si>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</si>
  <si>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</si>
  <si>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</si>
  <si>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</si>
  <si>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</si>
  <si>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</si>
  <si>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</si>
  <si>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</si>
  <si>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</si>
  <si>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</si>
  <si>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</si>
  <si>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</si>
  <si>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</si>
  <si>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</si>
  <si>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</si>
  <si>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</si>
  <si>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</si>
  <si>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</si>
  <si>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</si>
  <si>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</si>
  <si>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</si>
  <si>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</si>
  <si>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</si>
  <si>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</si>
  <si>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</si>
  <si>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</si>
  <si>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</si>
  <si>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</si>
  <si>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</si>
  <si>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</si>
  <si>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</si>
  <si>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</si>
  <si>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</si>
  <si>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</si>
  <si>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</si>
  <si>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</si>
  <si>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</si>
  <si>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</si>
  <si>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</si>
  <si>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</si>
  <si>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</si>
  <si>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</si>
  <si>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</si>
  <si>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</si>
  <si>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</si>
  <si>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</si>
  <si>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</si>
  <si>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</si>
  <si>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</si>
  <si>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</si>
  <si>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</si>
  <si>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</si>
  <si>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</si>
  <si>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</si>
  <si>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</si>
  <si>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</si>
  <si>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</si>
  <si>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</si>
  <si>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</si>
  <si>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</si>
  <si>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</si>
  <si>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</si>
  <si>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</si>
  <si>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</si>
  <si>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</si>
  <si>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</si>
  <si>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</si>
  <si>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</si>
  <si>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</si>
  <si>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</si>
  <si>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</si>
  <si>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</si>
  <si>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</si>
  <si>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</si>
  <si>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</si>
  <si>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</si>
  <si>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</si>
  <si>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</si>
  <si>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</si>
  <si>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</si>
  <si>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</si>
  <si>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</si>
  <si>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</si>
  <si>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</si>
  <si>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</si>
  <si>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</si>
  <si>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</si>
  <si>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</si>
  <si>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</si>
  <si>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</si>
  <si>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</si>
  <si>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</si>
  <si>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</si>
  <si>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</si>
  <si>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</si>
  <si>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</si>
  <si>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</si>
  <si>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</si>
  <si>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</si>
  <si>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</si>
  <si>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</si>
  <si>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</si>
  <si>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</si>
  <si>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</si>
  <si>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</si>
  <si>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</si>
  <si>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</si>
  <si>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</si>
  <si>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</si>
  <si>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</si>
  <si>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</si>
  <si>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</si>
  <si>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</si>
  <si>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</si>
  <si>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</si>
  <si>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</si>
  <si>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</si>
  <si>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</si>
  <si>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</si>
  <si>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</si>
  <si>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</si>
  <si>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</si>
  <si>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</si>
  <si>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</si>
  <si>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</si>
  <si>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</si>
  <si>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</si>
  <si>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</si>
  <si>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</si>
  <si>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</si>
  <si>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</si>
  <si>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</si>
  <si>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</si>
  <si>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</si>
  <si>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</si>
  <si>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</si>
  <si>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</si>
  <si>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</si>
  <si>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</si>
  <si>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</si>
  <si>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</si>
  <si>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</si>
  <si>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</si>
  <si>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</si>
  <si>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</si>
  <si>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</si>
  <si>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</si>
  <si>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</si>
  <si>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</si>
  <si>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</si>
  <si>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</si>
  <si>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</si>
  <si>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</si>
  <si>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</si>
  <si>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</si>
  <si>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</si>
  <si>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</si>
  <si>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</si>
  <si>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</si>
  <si>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</si>
  <si>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</si>
  <si>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</si>
  <si>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</si>
  <si>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</si>
  <si>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</si>
  <si>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</si>
  <si>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</si>
  <si>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</si>
  <si>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</si>
  <si>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</si>
  <si>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</si>
  <si>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</si>
  <si>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</si>
  <si>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</si>
  <si>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</si>
  <si>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</si>
  <si>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</si>
  <si>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</si>
  <si>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</si>
  <si>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</si>
  <si>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</si>
  <si>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</si>
  <si>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</si>
  <si>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</si>
  <si>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</si>
  <si>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</si>
  <si>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</si>
  <si>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</si>
  <si>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</si>
  <si>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</si>
  <si>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</si>
  <si>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</si>
  <si>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</si>
  <si>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</si>
  <si>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</si>
  <si>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</si>
  <si>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</si>
  <si>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</si>
  <si>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</si>
  <si>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</si>
  <si>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</si>
  <si>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</si>
  <si>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</si>
  <si>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</si>
  <si>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</si>
  <si>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</si>
  <si>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</si>
  <si>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</si>
  <si>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</si>
  <si>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</si>
  <si>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</si>
  <si>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</si>
  <si>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</si>
  <si>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</si>
  <si>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</si>
  <si>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</si>
  <si>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</si>
  <si>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</si>
  <si>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</si>
  <si>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</si>
  <si>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</si>
  <si>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</si>
  <si>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</si>
  <si>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</si>
  <si>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</si>
  <si>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</si>
  <si>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</si>
  <si>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</si>
  <si>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</si>
  <si>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</si>
  <si>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</si>
  <si>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</si>
  <si>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</si>
  <si>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</si>
  <si>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</si>
  <si>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</si>
  <si>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</si>
  <si>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</si>
  <si>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</si>
  <si>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</si>
  <si>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</si>
  <si>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</si>
  <si>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</si>
  <si>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</si>
  <si>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</si>
  <si>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</si>
  <si>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</si>
  <si>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</si>
  <si>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</si>
  <si>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</si>
  <si>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</si>
  <si>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</si>
  <si>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</si>
  <si>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</si>
  <si>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</si>
  <si>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</si>
  <si>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</si>
  <si>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</si>
  <si>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</si>
  <si>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</si>
  <si>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</si>
  <si>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</si>
  <si>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</si>
  <si>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</si>
  <si>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</si>
  <si>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</si>
  <si>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</si>
  <si>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</si>
  <si>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</si>
  <si>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</si>
  <si>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</si>
  <si>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</si>
  <si>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</si>
  <si>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</si>
  <si>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</si>
  <si>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</si>
  <si>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</si>
  <si>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</si>
  <si>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</si>
  <si>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</si>
  <si>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</si>
  <si>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</si>
  <si>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</si>
  <si>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</si>
  <si>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</si>
  <si>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</si>
  <si>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</si>
  <si>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</si>
  <si>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</si>
  <si>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</si>
  <si>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</si>
  <si>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</si>
  <si>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</si>
  <si>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</si>
  <si>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</si>
  <si>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</si>
  <si>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</si>
  <si>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</si>
  <si>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</si>
  <si>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</si>
  <si>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</si>
  <si>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</si>
  <si>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</si>
  <si>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</si>
  <si>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</si>
  <si>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</si>
  <si>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</si>
  <si>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</si>
  <si>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</si>
  <si>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</si>
  <si>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</si>
  <si>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</si>
  <si>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</si>
  <si>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</si>
  <si>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</si>
  <si>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</si>
  <si>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</si>
  <si>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</si>
  <si>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</si>
  <si>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</si>
  <si>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</si>
  <si>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</si>
  <si>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</si>
  <si>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</si>
  <si>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</si>
  <si>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</si>
  <si>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</si>
  <si>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</si>
  <si>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</si>
  <si>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</si>
  <si>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</si>
  <si>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</si>
  <si>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</si>
  <si>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</si>
  <si>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</si>
  <si>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</si>
  <si>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</si>
  <si>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</si>
  <si>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</si>
  <si>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</si>
  <si>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</si>
  <si>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</si>
  <si>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</si>
  <si>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</si>
  <si>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</si>
  <si>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</si>
  <si>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</si>
  <si>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</si>
  <si>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</si>
  <si>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</si>
  <si>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</si>
  <si>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</si>
  <si>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</si>
  <si>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</si>
  <si>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</si>
  <si>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</si>
  <si>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</si>
  <si>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</si>
  <si>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</si>
  <si>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</si>
  <si>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</si>
  <si>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</si>
  <si>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</si>
  <si>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</si>
  <si>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</si>
  <si>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</si>
  <si>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</si>
  <si>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</si>
  <si>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</si>
  <si>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</si>
  <si>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</si>
  <si>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</si>
  <si>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</si>
  <si>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</si>
  <si>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</si>
  <si>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</si>
  <si>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</si>
  <si>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</si>
  <si>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</si>
  <si>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</si>
  <si>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</si>
  <si>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</si>
  <si>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</si>
  <si>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</si>
  <si>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</si>
  <si>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</si>
  <si>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</si>
  <si>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</si>
  <si>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</si>
  <si>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</si>
  <si>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</si>
  <si>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</si>
  <si>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</si>
  <si>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</si>
  <si>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</si>
  <si>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</si>
  <si>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</si>
  <si>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</si>
  <si>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</si>
  <si>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</si>
  <si>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</si>
  <si>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</si>
  <si>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</si>
  <si>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</si>
  <si>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</si>
  <si>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</si>
  <si>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</si>
  <si>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</si>
  <si>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</si>
  <si>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</si>
  <si>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</si>
  <si>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</si>
  <si>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</si>
  <si>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</si>
  <si>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</si>
  <si>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</si>
  <si>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</si>
  <si>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</si>
  <si>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</si>
  <si>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</si>
  <si>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</si>
  <si>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</si>
  <si>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</si>
  <si>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</si>
  <si>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</si>
  <si>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</si>
  <si>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</si>
  <si>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</si>
  <si>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</si>
  <si>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</si>
  <si>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</si>
  <si>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</si>
  <si>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</si>
  <si>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</si>
  <si>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</si>
  <si>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</si>
  <si>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</si>
  <si>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</si>
  <si>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</si>
  <si>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</si>
  <si>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</si>
  <si>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</si>
  <si>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</si>
  <si>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</si>
  <si>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</si>
  <si>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</si>
  <si>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</si>
  <si>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</si>
  <si>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</si>
  <si>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</si>
  <si>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</si>
  <si>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</si>
  <si>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</si>
  <si>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</si>
  <si>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</si>
  <si>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</si>
  <si>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</si>
  <si>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</si>
  <si>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</si>
  <si>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</si>
  <si>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</si>
  <si>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</si>
  <si>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</si>
  <si>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</si>
  <si>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</si>
  <si>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</si>
  <si>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</si>
  <si>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</si>
  <si>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</si>
  <si>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</si>
  <si>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</si>
  <si>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</si>
  <si>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</si>
  <si>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</si>
  <si>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</si>
  <si>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</si>
  <si>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</si>
  <si>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</si>
  <si>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</si>
  <si>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</si>
  <si>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</si>
  <si>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</si>
  <si>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</si>
  <si>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</si>
  <si>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</si>
  <si>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</si>
  <si>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</si>
  <si>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</si>
  <si>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</si>
  <si>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</si>
  <si>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</si>
  <si>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</si>
  <si>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</si>
  <si>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</si>
  <si>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</si>
  <si>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</si>
  <si>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</si>
  <si>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</si>
  <si>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</si>
  <si>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</si>
  <si>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</si>
  <si>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</si>
  <si>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</si>
  <si>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</si>
  <si>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</si>
  <si>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</si>
  <si>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</si>
  <si>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</si>
  <si>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</si>
  <si>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</si>
  <si>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</si>
  <si>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</si>
  <si>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</si>
  <si>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</si>
  <si>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</si>
  <si>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</si>
  <si>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</si>
  <si>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</si>
  <si>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</si>
  <si>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</si>
  <si>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</si>
  <si>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</si>
  <si>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</si>
  <si>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</si>
  <si>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</si>
  <si>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</si>
  <si>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</si>
  <si>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</si>
  <si>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</si>
  <si>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</si>
  <si>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</si>
  <si>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</si>
  <si>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</si>
  <si>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</si>
  <si>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</si>
  <si>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</si>
  <si>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</si>
  <si>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</si>
  <si>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</si>
  <si>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</si>
  <si>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</si>
  <si>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</si>
  <si>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</si>
  <si>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</si>
  <si>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</si>
  <si>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</si>
  <si>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</si>
  <si>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</si>
  <si>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</si>
  <si>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</si>
  <si>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</si>
  <si>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</si>
  <si>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</si>
  <si>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</si>
  <si>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</si>
  <si>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</si>
  <si>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</si>
  <si>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</si>
  <si>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</si>
  <si>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</si>
  <si>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</si>
  <si>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</si>
  <si>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</si>
  <si>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</si>
  <si>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</si>
  <si>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</si>
  <si>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</si>
  <si>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</si>
  <si>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</si>
  <si>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</si>
  <si>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</si>
  <si>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</si>
  <si>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</si>
  <si>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</si>
  <si>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</si>
  <si>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</si>
  <si>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</si>
  <si>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</si>
  <si>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</si>
  <si>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</si>
  <si>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</si>
  <si>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</si>
  <si>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</si>
  <si>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</si>
  <si>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</si>
  <si>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</si>
  <si>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</si>
  <si>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</si>
  <si>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</si>
  <si>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</si>
  <si>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</si>
  <si>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</si>
  <si>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</si>
  <si>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</si>
  <si>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</si>
  <si>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</si>
  <si>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</si>
  <si>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</si>
  <si>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</si>
  <si>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</si>
  <si>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</si>
  <si>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</si>
  <si>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</si>
  <si>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</si>
  <si>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</si>
  <si>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</si>
  <si>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</si>
  <si>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</si>
  <si>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</si>
  <si>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</si>
  <si>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</si>
  <si>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</si>
  <si>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</si>
  <si>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</si>
  <si>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</si>
  <si>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</si>
  <si>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</si>
  <si>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</si>
  <si>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</si>
  <si>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</si>
  <si>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</si>
  <si>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</si>
  <si>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</si>
  <si>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</si>
  <si>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</si>
  <si>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</si>
  <si>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</si>
  <si>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</si>
  <si>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</si>
  <si>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</si>
  <si>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</si>
  <si>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</si>
  <si>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</si>
  <si>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</si>
  <si>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</si>
  <si>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</si>
  <si>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</si>
  <si>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</si>
  <si>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</si>
  <si>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</si>
  <si>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</si>
  <si>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</si>
  <si>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</si>
  <si>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</si>
  <si>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</si>
  <si>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</si>
  <si>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</si>
  <si>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</si>
  <si>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</si>
  <si>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</si>
  <si>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</si>
  <si>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</si>
  <si>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</si>
  <si>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</si>
  <si>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</si>
  <si>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</si>
  <si>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</si>
  <si>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</si>
  <si>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</si>
  <si>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</si>
  <si>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</si>
  <si>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</si>
  <si>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</si>
  <si>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</si>
  <si>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</si>
  <si>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</si>
  <si>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</si>
  <si>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</si>
  <si>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</si>
  <si>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</si>
  <si>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</si>
  <si>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</si>
  <si>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</si>
  <si>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</si>
  <si>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</si>
  <si>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</si>
  <si>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</si>
  <si>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</si>
  <si>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</si>
  <si>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</si>
  <si>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</si>
  <si>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</si>
  <si>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</si>
  <si>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</si>
  <si>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</si>
  <si>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</si>
  <si>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</si>
  <si>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</si>
  <si>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</si>
  <si>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</si>
  <si>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</si>
  <si>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</si>
  <si>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</si>
  <si>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</si>
  <si>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</si>
  <si>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</si>
  <si>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</si>
  <si>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</si>
  <si>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</si>
  <si>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</si>
  <si>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</si>
  <si>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</si>
  <si>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</si>
  <si>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</si>
  <si>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</si>
  <si>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</si>
  <si>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</si>
  <si>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</si>
  <si>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</si>
  <si>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</si>
  <si>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</si>
  <si>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</si>
  <si>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</si>
  <si>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</si>
  <si>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</si>
  <si>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</si>
  <si>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</si>
  <si>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</si>
  <si>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</si>
  <si>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</si>
  <si>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</si>
  <si>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</si>
  <si>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</si>
  <si>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</si>
  <si>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</si>
  <si>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</si>
  <si>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</si>
  <si>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</si>
  <si>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</si>
  <si>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</si>
  <si>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</si>
  <si>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</si>
  <si>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</si>
  <si>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</si>
  <si>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</si>
  <si>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</si>
  <si>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</si>
  <si>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</si>
  <si>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</si>
  <si>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</si>
  <si>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</si>
  <si>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</si>
  <si>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</si>
  <si>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</si>
  <si>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</si>
  <si>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</si>
  <si>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</si>
  <si>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</si>
  <si>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</si>
  <si>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</si>
  <si>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</si>
  <si>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</si>
  <si>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</si>
  <si>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</si>
  <si>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</si>
  <si>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</si>
  <si>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</si>
  <si>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</si>
  <si>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</si>
  <si>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</si>
  <si>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</si>
  <si>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</si>
  <si>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</si>
  <si>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</si>
  <si>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</si>
  <si>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</si>
  <si>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</si>
  <si>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</si>
  <si>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</si>
  <si>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</si>
  <si>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</si>
  <si>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</si>
  <si>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</si>
  <si>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</si>
  <si>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</si>
  <si>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</si>
  <si>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</si>
  <si>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</si>
  <si>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</si>
  <si>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</si>
  <si>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</si>
  <si>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</si>
  <si>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</si>
  <si>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</si>
  <si>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</si>
  <si>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</si>
  <si>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</si>
  <si>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</si>
  <si>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</si>
  <si>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</si>
  <si>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</si>
  <si>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</si>
  <si>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</si>
  <si>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</si>
  <si>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</si>
  <si>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</si>
  <si>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</si>
  <si>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</si>
  <si>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</si>
  <si>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</si>
  <si>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</si>
  <si>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</si>
  <si>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</si>
  <si>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</si>
  <si>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</si>
  <si>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</si>
  <si>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</si>
  <si>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</si>
  <si>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</si>
  <si>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</si>
  <si>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</si>
  <si>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</si>
  <si>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</si>
  <si>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</si>
  <si>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</si>
  <si>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</si>
  <si>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</si>
  <si>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</si>
  <si>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</si>
  <si>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</si>
  <si>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</si>
  <si>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</si>
  <si>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</si>
  <si>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</si>
  <si>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</si>
  <si>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</si>
  <si>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</si>
  <si>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</si>
  <si>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</si>
  <si>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</si>
  <si>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</si>
  <si>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</si>
  <si>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</si>
  <si>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</si>
  <si>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</si>
  <si>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</si>
  <si>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</si>
  <si>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</si>
  <si>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</si>
  <si>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</si>
  <si>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</si>
  <si>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</si>
  <si>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</si>
  <si>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</si>
  <si>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</si>
  <si>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</si>
  <si>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</si>
  <si>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</si>
  <si>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</si>
  <si>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</si>
  <si>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</si>
  <si>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</si>
  <si>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</si>
  <si>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</si>
  <si>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</si>
  <si>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</si>
  <si>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</si>
  <si>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</si>
  <si>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</si>
  <si>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</si>
  <si>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</si>
  <si>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</si>
  <si>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</si>
  <si>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</si>
  <si>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</si>
  <si>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</si>
  <si>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</si>
  <si>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</si>
  <si>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</si>
  <si>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</si>
  <si>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</si>
  <si>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</si>
  <si>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</si>
  <si>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</si>
  <si>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</si>
  <si>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</si>
  <si>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</si>
  <si>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</si>
  <si>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</si>
  <si>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</si>
  <si>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</si>
  <si>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</si>
  <si>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</si>
  <si>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</si>
  <si>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</si>
  <si>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</si>
  <si>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</si>
  <si>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</si>
  <si>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</si>
  <si>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</si>
  <si>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</si>
  <si>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</si>
  <si>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</si>
  <si>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</si>
  <si>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</si>
  <si>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</si>
  <si>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</si>
  <si>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</si>
  <si>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</si>
  <si>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</si>
  <si>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</si>
  <si>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</si>
  <si>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</si>
  <si>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</si>
  <si>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</si>
  <si>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</si>
  <si>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</si>
  <si>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</si>
  <si>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</si>
  <si>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</si>
  <si>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</si>
  <si>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</si>
  <si>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</si>
  <si>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</si>
  <si>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</si>
  <si>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</si>
  <si>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</si>
  <si>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</si>
  <si>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</si>
  <si>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</si>
  <si>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</si>
  <si>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</si>
  <si>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</si>
  <si>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</si>
  <si>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</si>
  <si>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</si>
  <si>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</si>
  <si>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</si>
  <si>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</si>
  <si>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</si>
  <si>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</si>
  <si>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</si>
  <si>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</si>
  <si>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</si>
  <si>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</si>
  <si>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</si>
  <si>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</si>
  <si>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</si>
  <si>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</si>
  <si>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</si>
  <si>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</si>
  <si>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</si>
  <si>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</si>
  <si>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</si>
  <si>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</si>
  <si>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</si>
  <si>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</si>
  <si>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</si>
  <si>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</si>
  <si>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</si>
  <si>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</si>
  <si>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</si>
  <si>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</si>
  <si>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</si>
  <si>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</si>
  <si>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</si>
  <si>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</si>
  <si>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</si>
  <si>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</si>
  <si>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</si>
  <si>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</si>
  <si>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</si>
  <si>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</si>
  <si>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</si>
  <si>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</si>
  <si>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</si>
  <si>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</si>
  <si>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</si>
  <si>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</si>
  <si>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</si>
  <si>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</si>
  <si>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</si>
  <si>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</si>
  <si>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</si>
  <si>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</si>
  <si>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</si>
  <si>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</si>
  <si>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</si>
  <si>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</si>
  <si>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</si>
  <si>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</si>
  <si>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</si>
  <si>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</si>
  <si>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</si>
  <si>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</si>
  <si>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</si>
  <si>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</si>
  <si>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</si>
  <si>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</si>
  <si>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</si>
  <si>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</si>
  <si>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</si>
  <si>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</si>
  <si>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</si>
  <si>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</si>
  <si>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</si>
  <si>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</si>
  <si>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</si>
  <si>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</si>
  <si>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</si>
  <si>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</si>
  <si>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</si>
  <si>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</si>
  <si>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</si>
  <si>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</si>
  <si>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</si>
  <si>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</si>
  <si>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</si>
  <si>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</si>
  <si>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</si>
  <si>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</si>
  <si>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</si>
  <si>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</si>
  <si>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</si>
  <si>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</si>
  <si>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</si>
  <si>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</si>
  <si>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</si>
  <si>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</si>
  <si>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</si>
  <si>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</si>
  <si>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</si>
  <si>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</si>
  <si>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</si>
  <si>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</si>
  <si>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</si>
  <si>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</si>
  <si>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</si>
  <si>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</si>
  <si>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</si>
  <si>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</si>
  <si>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</si>
  <si>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</si>
  <si>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</si>
  <si>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</si>
  <si>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</si>
  <si>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</si>
  <si>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</si>
  <si>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</si>
  <si>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</si>
  <si>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</si>
  <si>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</si>
  <si>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</si>
  <si>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</si>
  <si>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</si>
  <si>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</si>
  <si>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</si>
  <si>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</si>
  <si>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</si>
  <si>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</si>
  <si>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</si>
  <si>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</si>
  <si>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</si>
  <si>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</si>
  <si>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</si>
  <si>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</si>
  <si>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</si>
  <si>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</si>
  <si>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</si>
  <si>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</si>
  <si>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</si>
  <si>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</si>
  <si>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</si>
  <si>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</si>
  <si>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</si>
  <si>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</si>
  <si>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</si>
  <si>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</si>
  <si>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</si>
  <si>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</si>
  <si>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</si>
  <si>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</si>
  <si>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</si>
  <si>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</si>
  <si>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</si>
  <si>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</si>
  <si>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</si>
  <si>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</si>
  <si>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</si>
  <si>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</si>
  <si>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</si>
  <si>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</si>
  <si>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</si>
  <si>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</si>
  <si>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</si>
  <si>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</si>
  <si>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</si>
  <si>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</si>
  <si>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</si>
  <si>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</si>
  <si>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</si>
  <si>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</si>
  <si>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</si>
  <si>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</si>
  <si>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</si>
  <si>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</si>
  <si>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</si>
  <si>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</si>
  <si>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</si>
  <si>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</si>
  <si>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</si>
  <si>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</si>
  <si>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</si>
  <si>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</si>
  <si>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</si>
  <si>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</si>
  <si>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</si>
  <si>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</si>
  <si>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</si>
  <si>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</si>
  <si>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</si>
  <si>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</si>
  <si>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</si>
  <si>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</si>
  <si>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</si>
  <si>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</si>
  <si>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</si>
  <si>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</si>
  <si>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</si>
  <si>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</si>
  <si>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</si>
  <si>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</si>
  <si>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</si>
  <si>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</si>
  <si>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</si>
  <si>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</si>
  <si>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</si>
  <si>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</si>
  <si>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</si>
  <si>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</si>
  <si>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</si>
  <si>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</si>
  <si>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</si>
  <si>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</si>
  <si>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</si>
  <si>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</si>
  <si>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</si>
  <si>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</si>
  <si>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</si>
  <si>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</si>
  <si>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</si>
  <si>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</si>
  <si>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</si>
  <si>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</si>
  <si>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</si>
  <si>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</si>
  <si>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</si>
  <si>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</si>
  <si>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</si>
  <si>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</si>
  <si>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</si>
  <si>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</si>
  <si>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</si>
  <si>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</si>
  <si>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</si>
  <si>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</si>
  <si>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</si>
  <si>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</si>
  <si>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</si>
  <si>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</si>
  <si>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</si>
  <si>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</si>
  <si>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</si>
  <si>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</si>
  <si>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</si>
  <si>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</si>
  <si>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</si>
  <si>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</si>
  <si>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</si>
  <si>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</si>
  <si>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</si>
  <si>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</si>
  <si>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</si>
  <si>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</si>
  <si>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</si>
  <si>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</si>
  <si>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</si>
  <si>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</si>
  <si>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</si>
  <si>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</si>
  <si>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</si>
  <si>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</si>
  <si>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</si>
  <si>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</si>
  <si>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</si>
  <si>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</si>
  <si>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</si>
  <si>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</si>
  <si>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</si>
  <si>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</si>
  <si>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</si>
  <si>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</si>
  <si>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</si>
  <si>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</si>
  <si>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</si>
  <si>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</si>
  <si>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</si>
  <si>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</si>
  <si>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</si>
  <si>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</si>
  <si>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</si>
  <si>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</si>
  <si>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</si>
  <si>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</si>
  <si>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</si>
  <si>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</si>
  <si>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</si>
  <si>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</si>
  <si>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</si>
  <si>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</si>
  <si>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</si>
  <si>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</si>
  <si>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</si>
  <si>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</si>
  <si>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</si>
  <si>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</si>
  <si>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</si>
  <si>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</si>
  <si>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</si>
  <si>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</si>
  <si>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</si>
  <si>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</si>
  <si>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</si>
  <si>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</si>
  <si>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</si>
  <si>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</si>
  <si>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</si>
  <si>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</si>
  <si>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</si>
  <si>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</si>
  <si>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</si>
  <si>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</si>
  <si>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</si>
  <si>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</si>
  <si>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</si>
  <si>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</si>
  <si>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</si>
  <si>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</si>
  <si>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</si>
  <si>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</si>
  <si>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</si>
  <si>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</si>
  <si>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</si>
  <si>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</si>
  <si>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</si>
  <si>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</si>
  <si>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</si>
  <si>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</si>
  <si>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</si>
  <si>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</si>
  <si>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</si>
  <si>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</si>
  <si>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</si>
  <si>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</si>
  <si>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</si>
  <si>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</si>
  <si>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</si>
  <si>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</si>
  <si>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</si>
  <si>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</si>
  <si>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</si>
  <si>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</si>
  <si>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</si>
  <si>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</si>
  <si>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</si>
  <si>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</si>
  <si>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</si>
  <si>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</si>
  <si>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</si>
  <si>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</si>
  <si>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</si>
  <si>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</si>
  <si>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</si>
  <si>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</si>
  <si>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</si>
  <si>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</si>
  <si>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</si>
  <si>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</si>
  <si>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</si>
  <si>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</si>
  <si>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</si>
  <si>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</si>
  <si>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</si>
  <si>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</si>
  <si>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</si>
  <si>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</si>
  <si>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</si>
  <si>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</si>
  <si>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</si>
  <si>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</si>
  <si>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</si>
  <si>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</si>
  <si>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</si>
  <si>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</si>
  <si>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</si>
  <si>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</si>
  <si>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</si>
  <si>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</si>
  <si>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</si>
  <si>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</si>
  <si>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</si>
  <si>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</si>
  <si>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</si>
  <si>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</si>
  <si>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</si>
  <si>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</si>
  <si>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</si>
  <si>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</si>
  <si>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</si>
  <si>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</si>
  <si>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</si>
  <si>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</si>
  <si>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</si>
  <si>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</si>
  <si>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</si>
  <si>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</si>
  <si>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</si>
  <si>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</si>
  <si>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</si>
  <si>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</si>
  <si>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</si>
  <si>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</si>
  <si>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</si>
  <si>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</si>
  <si>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</si>
  <si>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</si>
  <si>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</si>
  <si>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</si>
  <si>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</si>
  <si>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</si>
  <si>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</si>
  <si>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</si>
  <si>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</si>
  <si>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</si>
  <si>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</si>
  <si>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</si>
  <si>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</si>
  <si>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</si>
  <si>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</si>
  <si>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</si>
  <si>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</si>
  <si>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</si>
  <si>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</si>
  <si>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</si>
  <si>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</si>
  <si>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</si>
  <si>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</si>
  <si>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</si>
  <si>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</si>
  <si>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</si>
  <si>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</si>
  <si>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</si>
  <si>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</si>
  <si>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</si>
  <si>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</si>
  <si>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</si>
  <si>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</si>
  <si>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</si>
  <si>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</si>
  <si>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</si>
  <si>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</si>
  <si>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</si>
  <si>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</si>
  <si>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</si>
  <si>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</si>
  <si>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</si>
  <si>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</si>
  <si>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</si>
  <si>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</si>
  <si>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</si>
  <si>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</si>
  <si>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</si>
  <si>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</si>
  <si>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</si>
  <si>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</si>
  <si>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</si>
  <si>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</si>
  <si>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</si>
  <si>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</si>
  <si>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</si>
  <si>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</si>
  <si>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</si>
  <si>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</si>
  <si>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</si>
  <si>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</si>
  <si>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</si>
  <si>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</si>
  <si>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</si>
  <si>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</si>
  <si>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</si>
  <si>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</si>
  <si>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</si>
  <si>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</si>
  <si>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</si>
  <si>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</si>
  <si>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</si>
  <si>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</si>
  <si>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</si>
  <si>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</si>
  <si>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</si>
  <si>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</si>
  <si>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</si>
  <si>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</si>
  <si>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</si>
  <si>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</si>
  <si>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</si>
  <si>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</si>
  <si>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</si>
  <si>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</si>
  <si>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</si>
  <si>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</si>
  <si>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</si>
  <si>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</si>
  <si>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</si>
  <si>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</si>
  <si>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</si>
  <si>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</si>
  <si>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</si>
  <si>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</si>
  <si>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</si>
  <si>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</si>
  <si>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</si>
  <si>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</si>
  <si>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</si>
  <si>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</si>
  <si>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</si>
  <si>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</si>
  <si>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</si>
  <si>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</si>
  <si>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</si>
  <si>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</si>
  <si>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</si>
  <si>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</si>
  <si>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</si>
  <si>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</si>
  <si>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</si>
  <si>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</si>
  <si>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</si>
  <si>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</si>
  <si>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</si>
  <si>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</si>
  <si>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</si>
  <si>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</si>
  <si>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</si>
  <si>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</si>
  <si>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</si>
  <si>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</si>
  <si>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</si>
  <si>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</si>
  <si>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</si>
  <si>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</si>
  <si>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</si>
  <si>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</si>
  <si>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</si>
  <si>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</si>
  <si>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</si>
  <si>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</si>
  <si>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</si>
  <si>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</si>
  <si>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</si>
  <si>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</si>
  <si>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</si>
  <si>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</si>
  <si>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</si>
  <si>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</si>
  <si>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</si>
  <si>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</si>
  <si>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</si>
  <si>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</si>
  <si>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</si>
  <si>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</si>
  <si>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</si>
  <si>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</si>
  <si>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</si>
  <si>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</si>
  <si>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</si>
  <si>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</si>
  <si>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</si>
  <si>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</si>
  <si>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</si>
  <si>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</si>
  <si>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</si>
  <si>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</si>
  <si>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</si>
  <si>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</si>
  <si>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</si>
  <si>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</si>
  <si>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</si>
  <si>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</si>
  <si>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</si>
  <si>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</si>
  <si>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</si>
  <si>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</si>
  <si>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</si>
  <si>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</si>
  <si>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</si>
  <si>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</si>
  <si>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</si>
  <si>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</si>
  <si>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</si>
  <si>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</si>
  <si>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</si>
  <si>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</si>
  <si>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</si>
  <si>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</si>
  <si>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</si>
  <si>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</si>
  <si>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</si>
  <si>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</si>
  <si>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</si>
  <si>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</si>
  <si>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</si>
  <si>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</si>
  <si>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</si>
  <si>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</si>
  <si>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</si>
  <si>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</si>
  <si>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</si>
  <si>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</si>
  <si>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</si>
  <si>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</si>
  <si>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</si>
  <si>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</si>
  <si>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</si>
  <si>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</si>
  <si>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</si>
  <si>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</si>
  <si>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</si>
  <si>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</si>
  <si>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</si>
  <si>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</si>
  <si>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</si>
  <si>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</si>
  <si>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</si>
  <si>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</si>
  <si>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</si>
  <si>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</si>
  <si>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</si>
  <si>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</si>
  <si>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</si>
  <si>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</si>
  <si>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</si>
  <si>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</si>
  <si>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</si>
  <si>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</si>
  <si>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</si>
  <si>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</si>
  <si>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</si>
  <si>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</si>
  <si>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</si>
  <si>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</si>
  <si>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</si>
  <si>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</si>
  <si>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</si>
  <si>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</si>
  <si>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</si>
  <si>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</si>
  <si>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</si>
  <si>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</si>
  <si>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</si>
  <si>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</si>
  <si>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</si>
  <si>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</si>
  <si>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</si>
  <si>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</si>
  <si>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</si>
  <si>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</si>
  <si>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</si>
  <si>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</si>
  <si>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</si>
  <si>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</si>
  <si>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</si>
  <si>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</si>
  <si>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</si>
  <si>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</si>
  <si>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</si>
  <si>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</si>
  <si>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</si>
  <si>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</si>
  <si>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</si>
  <si>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</si>
  <si>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</si>
  <si>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</si>
  <si>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</si>
  <si>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</si>
  <si>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</si>
  <si>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</si>
  <si>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</si>
  <si>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</si>
  <si>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</si>
  <si>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</si>
  <si>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</si>
  <si>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</si>
  <si>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</si>
  <si>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</si>
  <si>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</si>
  <si>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</si>
  <si>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</si>
  <si>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</si>
  <si>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</si>
  <si>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</si>
  <si>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</si>
  <si>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</si>
  <si>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</si>
  <si>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</si>
  <si>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</si>
  <si>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</si>
  <si>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</si>
  <si>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</si>
  <si>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</si>
  <si>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</si>
  <si>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</si>
  <si>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</si>
  <si>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</si>
  <si>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</si>
  <si>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</si>
  <si>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</si>
  <si>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</si>
  <si>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</si>
  <si>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</si>
  <si>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</si>
  <si>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</si>
  <si>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</si>
  <si>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</si>
  <si>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</si>
  <si>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</si>
  <si>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</si>
  <si>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</si>
  <si>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</si>
  <si>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</si>
  <si>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</si>
  <si>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</si>
  <si>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</si>
  <si>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</si>
  <si>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</si>
  <si>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</si>
  <si>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</si>
  <si>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</si>
  <si>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</si>
  <si>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</si>
  <si>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</si>
  <si>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</si>
  <si>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</si>
  <si>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</si>
  <si>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</si>
  <si>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</si>
  <si>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</si>
  <si>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</si>
  <si>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</si>
  <si>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</si>
  <si>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</si>
  <si>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</si>
  <si>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</si>
  <si>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</si>
  <si>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</si>
  <si>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</si>
  <si>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</si>
  <si>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</si>
  <si>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</si>
  <si>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</si>
  <si>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</si>
  <si>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</si>
  <si>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</si>
  <si>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</si>
  <si>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</si>
  <si>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</si>
  <si>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</si>
  <si>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</si>
  <si>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</si>
  <si>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</si>
  <si>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</si>
  <si>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</si>
  <si>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</si>
  <si>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</si>
  <si>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</si>
  <si>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</si>
  <si>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</si>
  <si>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</si>
  <si>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</si>
  <si>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</si>
  <si>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</si>
  <si>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</si>
  <si>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</si>
  <si>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</si>
  <si>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</si>
  <si>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</si>
  <si>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</si>
  <si>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</si>
  <si>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</si>
  <si>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</si>
  <si>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</si>
  <si>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</si>
  <si>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</si>
  <si>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</si>
  <si>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</si>
  <si>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</si>
  <si>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</si>
  <si>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</si>
  <si>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</si>
  <si>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</si>
  <si>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</si>
  <si>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</si>
  <si>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</si>
  <si>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</si>
  <si>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</si>
  <si>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</si>
  <si>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</si>
  <si>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</si>
  <si>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</si>
  <si>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</si>
  <si>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</si>
  <si>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</si>
  <si>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</si>
  <si>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</si>
  <si>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</si>
  <si>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</si>
  <si>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</si>
  <si>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</si>
  <si>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</si>
  <si>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</si>
  <si>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</si>
  <si>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</si>
  <si>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</si>
  <si>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</si>
  <si>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</si>
  <si>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</si>
  <si>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</si>
  <si>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</si>
  <si>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</si>
  <si>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</si>
  <si>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</si>
  <si>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</si>
  <si>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</si>
  <si>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</si>
  <si>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</si>
  <si>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</si>
  <si>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</si>
  <si>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</si>
  <si>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</si>
  <si>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</si>
  <si>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</si>
  <si>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</si>
  <si>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</si>
  <si>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</si>
  <si>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</si>
  <si>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</si>
  <si>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</si>
  <si>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</si>
  <si>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</si>
  <si>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</si>
  <si>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</si>
  <si>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</si>
  <si>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</si>
  <si>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</si>
  <si>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</si>
  <si>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</si>
  <si>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</si>
  <si>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</si>
  <si>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</si>
  <si>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</si>
  <si>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</si>
  <si>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</si>
  <si>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</si>
  <si>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</si>
  <si>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</si>
  <si>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</si>
  <si>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</si>
  <si>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</si>
  <si>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</si>
  <si>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</si>
  <si>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</si>
  <si>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</si>
  <si>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</si>
  <si>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</si>
  <si>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</si>
  <si>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</si>
  <si>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</si>
  <si>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</si>
  <si>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</si>
  <si>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</si>
  <si>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</si>
  <si>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</si>
  <si>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</si>
  <si>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</si>
  <si>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</si>
  <si>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</si>
  <si>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</si>
  <si>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</si>
  <si>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</si>
  <si>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</si>
  <si>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</si>
  <si>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</si>
  <si>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</si>
  <si>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</si>
  <si>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</si>
  <si>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</si>
  <si>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</si>
  <si>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</si>
  <si>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</si>
  <si>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</si>
  <si>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</si>
  <si>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</si>
  <si>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</si>
  <si>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</si>
  <si>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</si>
  <si>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</si>
  <si>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</si>
  <si>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</si>
  <si>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</si>
  <si>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</si>
  <si>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</si>
  <si>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</si>
  <si>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</si>
  <si>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</si>
  <si>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</si>
  <si>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</si>
  <si>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</si>
  <si>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</si>
  <si>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</si>
  <si>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</si>
  <si>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</si>
  <si>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</si>
  <si>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</si>
  <si>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</si>
  <si>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</si>
  <si>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</si>
  <si>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</si>
  <si>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</si>
  <si>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</si>
  <si>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</si>
  <si>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</si>
  <si>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</si>
  <si>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</si>
  <si>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</si>
  <si>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</si>
  <si>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</si>
  <si>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</si>
  <si>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</si>
  <si>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</si>
  <si>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</si>
  <si>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</si>
  <si>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</si>
  <si>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</si>
  <si>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</si>
  <si>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</si>
  <si>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</si>
  <si>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</si>
  <si>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</si>
  <si>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</si>
  <si>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</si>
  <si>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</si>
  <si>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</si>
  <si>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</si>
  <si>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</si>
  <si>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</si>
  <si>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</si>
  <si>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</si>
  <si>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</si>
  <si>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</si>
  <si>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</si>
  <si>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</si>
  <si>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</si>
  <si>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</si>
  <si>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</si>
  <si>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</si>
  <si>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</si>
  <si>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</si>
  <si>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</si>
  <si>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</si>
  <si>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</si>
  <si>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</si>
  <si>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</si>
  <si>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</si>
  <si>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</si>
  <si>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</si>
  <si>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</si>
  <si>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</si>
  <si>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</si>
  <si>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</si>
  <si>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</si>
  <si>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</si>
  <si>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</si>
  <si>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</si>
  <si>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</si>
  <si>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</si>
  <si>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</si>
  <si>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</si>
  <si>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</si>
  <si>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</si>
  <si>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</si>
  <si>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</si>
  <si>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</si>
  <si>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</si>
  <si>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</si>
  <si>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</si>
  <si>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</si>
  <si>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</si>
  <si>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</si>
  <si>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</si>
  <si>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</si>
  <si>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</si>
  <si>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</si>
  <si>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</si>
  <si>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</si>
  <si>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</si>
  <si>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</si>
  <si>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</si>
  <si>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</si>
  <si>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</si>
  <si>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</si>
  <si>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</si>
  <si>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</si>
  <si>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</si>
  <si>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</si>
  <si>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</si>
  <si>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</si>
  <si>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</si>
  <si>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</si>
  <si>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</si>
  <si>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</si>
  <si>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</si>
  <si>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</si>
  <si>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</si>
  <si>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</si>
  <si>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</si>
  <si>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</si>
  <si>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</si>
  <si>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</si>
  <si>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</si>
  <si>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</si>
  <si>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</si>
  <si>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</si>
  <si>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</si>
  <si>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</si>
  <si>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</si>
  <si>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</si>
  <si>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</si>
  <si>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</si>
  <si>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</si>
  <si>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</si>
  <si>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</si>
  <si>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</si>
  <si>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</si>
  <si>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</si>
  <si>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</si>
  <si>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</si>
  <si>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</si>
  <si>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</si>
  <si>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</si>
  <si>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</si>
  <si>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</si>
  <si>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</si>
  <si>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</si>
  <si>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</si>
  <si>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</si>
  <si>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</si>
  <si>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</si>
  <si>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</si>
  <si>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</si>
  <si>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</si>
  <si>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</si>
  <si>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</si>
  <si>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</si>
  <si>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</si>
  <si>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</si>
  <si>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</si>
  <si>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</si>
  <si>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</si>
  <si>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</si>
  <si>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</si>
  <si>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</si>
  <si>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</si>
  <si>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</si>
  <si>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</si>
  <si>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</si>
  <si>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</si>
  <si>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</si>
  <si>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</si>
  <si>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</si>
  <si>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</si>
  <si>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</si>
  <si>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</si>
  <si>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</si>
  <si>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</si>
  <si>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</si>
  <si>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</si>
  <si>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</si>
  <si>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</si>
  <si>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</si>
  <si>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</si>
  <si>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</si>
  <si>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</si>
  <si>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</si>
  <si>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</si>
  <si>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</si>
  <si>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</si>
  <si>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</si>
  <si>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</si>
  <si>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</si>
  <si>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</si>
  <si>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</si>
  <si>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</si>
  <si>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</si>
  <si>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</si>
  <si>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</si>
  <si>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</si>
  <si>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</si>
  <si>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</si>
  <si>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</si>
  <si>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</si>
  <si>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</si>
  <si>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</si>
  <si>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</si>
  <si>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</si>
  <si>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</si>
  <si>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</si>
  <si>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</si>
  <si>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</si>
  <si>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</si>
  <si>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</si>
  <si>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</si>
  <si>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</si>
  <si>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</si>
  <si>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</si>
  <si>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</si>
  <si>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</si>
  <si>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</si>
  <si>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</si>
  <si>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</si>
  <si>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</si>
  <si>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</si>
  <si>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</si>
  <si>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</si>
  <si>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</si>
  <si>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</si>
  <si>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</si>
  <si>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</si>
  <si>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</si>
  <si>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</si>
  <si>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</si>
  <si>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</si>
  <si>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</si>
  <si>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</si>
  <si>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</si>
  <si>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</si>
  <si>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</si>
  <si>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</si>
  <si>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</si>
  <si>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</si>
  <si>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</si>
  <si>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</si>
  <si>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</si>
  <si>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</si>
  <si>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</si>
  <si>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</si>
  <si>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</si>
  <si>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</si>
  <si>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</si>
  <si>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</si>
  <si>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</si>
  <si>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</si>
  <si>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</si>
  <si>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</si>
  <si>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</si>
  <si>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</si>
  <si>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</si>
  <si>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</si>
  <si>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</si>
  <si>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</si>
  <si>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</si>
  <si>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</si>
  <si>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</si>
  <si>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</si>
  <si>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</si>
  <si>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</si>
  <si>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</si>
  <si>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</si>
  <si>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</si>
  <si>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</si>
  <si>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</si>
  <si>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</si>
  <si>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</si>
  <si>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</si>
  <si>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</si>
  <si>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</si>
  <si>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</si>
  <si>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</si>
  <si>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</si>
  <si>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</si>
  <si>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</si>
  <si>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</si>
  <si>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</si>
  <si>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</si>
  <si>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</si>
  <si>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</si>
  <si>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</si>
  <si>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</si>
  <si>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</si>
  <si>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</si>
  <si>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</si>
  <si>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</si>
  <si>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</si>
  <si>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</si>
  <si>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</si>
  <si>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</si>
  <si>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</si>
  <si>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</si>
  <si>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</si>
  <si>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</si>
  <si>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</si>
  <si>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</si>
  <si>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</si>
  <si>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</si>
  <si>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</si>
  <si>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</si>
  <si>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</si>
  <si>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</si>
  <si>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</si>
  <si>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</si>
  <si>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</si>
  <si>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</si>
  <si>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</si>
  <si>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</si>
  <si>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</si>
  <si>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</si>
  <si>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</si>
  <si>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</si>
  <si>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</si>
  <si>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</si>
  <si>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</si>
  <si>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</si>
  <si>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</si>
  <si>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</si>
  <si>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</si>
  <si>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</si>
  <si>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</si>
  <si>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</si>
  <si>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</si>
  <si>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</si>
  <si>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</si>
  <si>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</si>
  <si>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</si>
  <si>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</si>
  <si>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</si>
  <si>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</si>
  <si>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</si>
  <si>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</si>
  <si>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</si>
  <si>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</si>
  <si>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</si>
  <si>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</si>
  <si>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</si>
  <si>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</si>
  <si>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</si>
  <si>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</si>
  <si>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</si>
  <si>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</si>
  <si>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</si>
  <si>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</si>
  <si>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</si>
  <si>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</si>
  <si>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</si>
  <si>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</si>
  <si>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</si>
  <si>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</si>
  <si>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</si>
  <si>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</si>
  <si>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</si>
  <si>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</si>
  <si>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</si>
  <si>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</si>
  <si>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</si>
  <si>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</si>
  <si>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</si>
  <si>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</si>
  <si>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</si>
  <si>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</si>
  <si>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</si>
  <si>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</si>
  <si>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</si>
  <si>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</si>
  <si>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</si>
  <si>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</si>
  <si>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</si>
  <si>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</si>
  <si>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</si>
  <si>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</si>
  <si>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</si>
  <si>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</si>
  <si>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</si>
  <si>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</si>
  <si>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</si>
  <si>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</si>
  <si>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</si>
  <si>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</si>
  <si>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</si>
  <si>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</si>
  <si>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</si>
  <si>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</si>
  <si>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</si>
  <si>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</si>
  <si>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</si>
  <si>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</si>
  <si>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</si>
  <si>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</si>
  <si>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</si>
  <si>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</si>
  <si>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</si>
  <si>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</si>
  <si>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</si>
  <si>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</si>
  <si>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</si>
  <si>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</si>
  <si>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</si>
  <si>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</si>
  <si>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</si>
  <si>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</si>
  <si>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</si>
  <si>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</si>
  <si>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</si>
  <si>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</si>
  <si>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</si>
  <si>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</si>
  <si>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</si>
  <si>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</si>
  <si>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</si>
  <si>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</si>
  <si>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</si>
  <si>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</si>
  <si>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</si>
  <si>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</si>
  <si>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</si>
  <si>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</si>
  <si>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</si>
  <si>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</si>
  <si>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</si>
  <si>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</si>
  <si>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</si>
  <si>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</si>
  <si>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</si>
  <si>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</si>
  <si>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</si>
  <si>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</si>
  <si>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</si>
  <si>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</si>
  <si>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</si>
  <si>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</si>
  <si>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</si>
  <si>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</si>
  <si>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</si>
  <si>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</si>
  <si>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</si>
  <si>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</si>
  <si>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</si>
  <si>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</si>
  <si>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</si>
  <si>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</si>
  <si>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</si>
  <si>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</si>
  <si>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</si>
  <si>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</si>
  <si>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</si>
  <si>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</si>
  <si>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</si>
  <si>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</si>
  <si>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</si>
  <si>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</si>
  <si>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</si>
  <si>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</si>
  <si>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</si>
  <si>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</si>
  <si>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</si>
  <si>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</si>
  <si>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</si>
  <si>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</si>
  <si>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</si>
  <si>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</si>
  <si>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</si>
  <si>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</si>
  <si>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</si>
  <si>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</si>
  <si>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</si>
  <si>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</si>
  <si>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</si>
  <si>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</si>
  <si>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</si>
  <si>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</si>
  <si>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</si>
  <si>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</si>
  <si>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</si>
  <si>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</si>
  <si>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</si>
  <si>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</si>
  <si>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</si>
  <si>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</si>
  <si>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</si>
  <si>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</si>
  <si>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</si>
  <si>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</si>
  <si>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</si>
  <si>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</si>
  <si>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</si>
  <si>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</si>
  <si>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</si>
  <si>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</si>
  <si>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</si>
  <si>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</si>
  <si>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</si>
  <si>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</si>
  <si>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</si>
  <si>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</si>
  <si>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</si>
  <si>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</si>
  <si>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</si>
  <si>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</si>
  <si>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</si>
  <si>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</si>
  <si>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</si>
  <si>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</si>
  <si>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</si>
  <si>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</si>
  <si>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</si>
  <si>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</si>
  <si>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</si>
  <si>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</si>
  <si>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</si>
  <si>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</si>
  <si>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</si>
  <si>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</si>
  <si>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</si>
  <si>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</si>
  <si>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</si>
  <si>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</si>
  <si>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</si>
  <si>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</si>
  <si>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</si>
  <si>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</si>
  <si>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</si>
  <si>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</si>
  <si>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</si>
  <si>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</si>
  <si>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</si>
  <si>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</si>
  <si>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</si>
  <si>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</si>
  <si>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</si>
  <si>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</si>
  <si>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</si>
  <si>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</si>
  <si>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</si>
  <si>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</si>
  <si>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</si>
  <si>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</si>
  <si>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</si>
  <si>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</si>
  <si>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</si>
  <si>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</si>
  <si>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</si>
  <si>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</si>
  <si>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</si>
  <si>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</si>
  <si>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</si>
  <si>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</si>
  <si>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</si>
  <si>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</si>
  <si>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</si>
  <si>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</si>
  <si>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</si>
  <si>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</si>
  <si>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</si>
  <si>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</si>
  <si>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</si>
  <si>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</si>
  <si>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</si>
  <si>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</si>
  <si>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</si>
  <si>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</si>
  <si>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</si>
  <si>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</si>
  <si>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</si>
  <si>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</si>
  <si>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</si>
  <si>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</si>
  <si>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</si>
  <si>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</si>
  <si>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</si>
  <si>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</si>
  <si>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</si>
  <si>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</si>
  <si>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</si>
  <si>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</si>
  <si>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</si>
  <si>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</si>
  <si>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</si>
  <si>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</si>
  <si>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</si>
  <si>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</si>
  <si>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</si>
  <si>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</si>
  <si>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</si>
  <si>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</si>
  <si>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</si>
  <si>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</si>
  <si>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</si>
  <si>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</si>
  <si>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</si>
  <si>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</si>
  <si>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</si>
  <si>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</si>
  <si>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</si>
  <si>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</si>
  <si>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</si>
  <si>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</si>
  <si>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</si>
  <si>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</si>
  <si>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</si>
  <si>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</si>
  <si>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</si>
  <si>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</si>
  <si>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</si>
  <si>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</si>
  <si>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</si>
  <si>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</si>
  <si>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</si>
  <si>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</si>
  <si>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</si>
  <si>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</si>
  <si>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</si>
  <si>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</si>
  <si>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</si>
  <si>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</si>
  <si>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</si>
  <si>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</si>
  <si>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</si>
  <si>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</si>
  <si>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</si>
  <si>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</si>
  <si>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</si>
  <si>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</si>
  <si>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</si>
  <si>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</si>
  <si>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</si>
  <si>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</si>
  <si>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</si>
  <si>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</si>
  <si>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</si>
  <si>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</si>
  <si>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</si>
  <si>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</si>
  <si>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</si>
  <si>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</si>
  <si>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</si>
  <si>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</si>
  <si>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</si>
  <si>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</si>
  <si>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</si>
  <si>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</si>
  <si>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</si>
  <si>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</si>
  <si>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</si>
  <si>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</si>
  <si>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</si>
  <si>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</si>
  <si>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</si>
  <si>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</si>
  <si>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</si>
  <si>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</si>
  <si>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</si>
  <si>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</si>
  <si>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</si>
  <si>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</si>
  <si>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</si>
  <si>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</si>
  <si>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</si>
  <si>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</si>
  <si>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</si>
  <si>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</si>
  <si>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</si>
  <si>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</si>
  <si>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</si>
  <si>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</si>
  <si>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</si>
  <si>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</si>
  <si>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</si>
  <si>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</si>
  <si>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</si>
  <si>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</si>
  <si>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</si>
  <si>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</si>
  <si>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</si>
  <si>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</si>
  <si>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</si>
  <si>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</si>
  <si>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</si>
  <si>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</si>
  <si>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</si>
  <si>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</si>
  <si>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</si>
  <si>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</si>
  <si>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</si>
  <si>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</si>
  <si>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</si>
  <si>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</si>
  <si>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</si>
  <si>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</si>
  <si>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</si>
  <si>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</si>
  <si>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</si>
  <si>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</si>
  <si>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</si>
  <si>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</si>
  <si>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</si>
  <si>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</si>
  <si>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</si>
  <si>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</si>
  <si>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</si>
  <si>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</si>
  <si>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</si>
  <si>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</si>
  <si>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</si>
  <si>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</si>
  <si>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</si>
  <si>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</si>
  <si>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</si>
  <si>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</si>
  <si>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</si>
  <si>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</si>
  <si>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</si>
  <si>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</si>
  <si>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</si>
  <si>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</si>
  <si>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</si>
  <si>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</si>
  <si>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</si>
  <si>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</si>
  <si>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</si>
  <si>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</si>
  <si>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</si>
  <si>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</si>
  <si>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</si>
  <si>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</si>
  <si>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</si>
  <si>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</si>
  <si>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</si>
  <si>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</si>
  <si>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</si>
  <si>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</si>
  <si>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</si>
  <si>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</si>
  <si>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</si>
  <si>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</si>
  <si>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</si>
  <si>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</si>
  <si>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</si>
  <si>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</si>
  <si>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</si>
  <si>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</si>
  <si>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</si>
  <si>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</si>
  <si>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</si>
  <si>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</si>
  <si>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</si>
  <si>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</si>
  <si>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</si>
  <si>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</si>
  <si>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</si>
  <si>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</si>
  <si>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</si>
  <si>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</si>
  <si>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</si>
  <si>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</si>
  <si>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</si>
  <si>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</si>
  <si>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</si>
  <si>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</si>
  <si>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</si>
  <si>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</si>
  <si>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</si>
  <si>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</si>
  <si>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</si>
  <si>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</si>
  <si>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</si>
  <si>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</si>
  <si>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</si>
  <si>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</si>
  <si>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</si>
  <si>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</si>
  <si>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</si>
  <si>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</si>
  <si>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</si>
  <si>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</si>
  <si>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</si>
  <si>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</si>
  <si>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</si>
  <si>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</si>
  <si>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</si>
  <si>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</si>
  <si>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</si>
  <si>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</si>
  <si>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</si>
  <si>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</si>
  <si>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</si>
  <si>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</si>
  <si>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</si>
  <si>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</si>
  <si>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</si>
  <si>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</si>
  <si>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</si>
  <si>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</si>
  <si>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</si>
  <si>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</si>
  <si>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</si>
  <si>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</si>
  <si>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</si>
  <si>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</si>
  <si>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</si>
  <si>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</si>
  <si>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</si>
  <si>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</si>
  <si>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</si>
  <si>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</si>
  <si>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</si>
  <si>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</si>
  <si>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</si>
  <si>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</si>
  <si>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</si>
  <si>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</si>
  <si>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</si>
  <si>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</si>
  <si>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</si>
  <si>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</si>
  <si>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</si>
  <si>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</si>
  <si>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</si>
  <si>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</si>
  <si>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</si>
  <si>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</si>
  <si>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</si>
  <si>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</si>
  <si>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</si>
  <si>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</si>
  <si>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</si>
  <si>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</si>
  <si>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</si>
  <si>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</si>
  <si>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</si>
  <si>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</si>
  <si>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</si>
  <si>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</si>
  <si>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</si>
  <si>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</si>
  <si>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</si>
  <si>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</si>
  <si>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</si>
  <si>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</si>
  <si>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</si>
  <si>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</si>
  <si>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</si>
  <si>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</si>
  <si>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</si>
  <si>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</si>
  <si>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</si>
  <si>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</si>
  <si>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</si>
  <si>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</si>
  <si>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</si>
  <si>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</si>
  <si>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</si>
  <si>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</si>
  <si>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</si>
  <si>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</si>
  <si>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</si>
  <si>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</si>
  <si>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</si>
  <si>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</si>
  <si>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</si>
  <si>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</si>
  <si>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</si>
  <si>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</si>
  <si>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</si>
  <si>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</si>
  <si>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</si>
  <si>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</si>
  <si>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</si>
  <si>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</si>
  <si>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</si>
  <si>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</si>
  <si>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</si>
  <si>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</si>
  <si>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</si>
  <si>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</si>
  <si>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</si>
  <si>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</si>
  <si>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</si>
  <si>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</si>
  <si>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</si>
  <si>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</si>
  <si>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</si>
  <si>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</si>
  <si>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</si>
  <si>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</si>
  <si>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</si>
  <si>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</si>
  <si>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</si>
  <si>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</si>
  <si>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</si>
  <si>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</si>
  <si>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</si>
  <si>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</si>
  <si>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</si>
  <si>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</si>
  <si>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</si>
  <si>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</si>
  <si>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</si>
  <si>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</si>
  <si>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</si>
  <si>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</si>
  <si>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</si>
  <si>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</si>
  <si>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</si>
  <si>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</si>
  <si>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</si>
  <si>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</si>
  <si>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</si>
  <si>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</si>
  <si>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</si>
  <si>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</si>
  <si>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</si>
  <si>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</si>
  <si>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</si>
  <si>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</si>
  <si>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</si>
  <si>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</si>
  <si>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</si>
  <si>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</si>
  <si>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</si>
  <si>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</si>
  <si>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</si>
  <si>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</si>
  <si>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</si>
  <si>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</si>
  <si>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</si>
  <si>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</si>
  <si>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</si>
  <si>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</si>
  <si>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</si>
  <si>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</si>
  <si>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</si>
  <si>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</si>
  <si>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</si>
  <si>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</si>
  <si>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</si>
  <si>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</si>
  <si>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</si>
  <si>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</si>
  <si>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</si>
  <si>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</si>
  <si>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</si>
  <si>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</si>
  <si>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</si>
  <si>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</si>
  <si>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</si>
  <si>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</si>
  <si>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</si>
  <si>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</si>
  <si>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</si>
  <si>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</si>
  <si>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</si>
  <si>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</si>
  <si>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</si>
  <si>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</si>
  <si>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</si>
  <si>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</si>
  <si>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</si>
  <si>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</si>
  <si>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</si>
  <si>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</si>
  <si>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</si>
  <si>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</si>
  <si>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</si>
  <si>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</si>
  <si>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</si>
  <si>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</si>
  <si>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</si>
  <si>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</si>
  <si>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</si>
  <si>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</si>
  <si>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</si>
  <si>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</si>
  <si>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</si>
  <si>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</si>
  <si>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</si>
  <si>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</si>
  <si>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</si>
  <si>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</si>
  <si>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</si>
  <si>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</si>
  <si>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</si>
  <si>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</si>
  <si>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</si>
  <si>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</si>
  <si>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</si>
  <si>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</si>
  <si>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</si>
  <si>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</si>
  <si>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</si>
  <si>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</si>
  <si>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</si>
  <si>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</si>
  <si>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</si>
  <si>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</si>
  <si>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</si>
  <si>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</si>
  <si>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</si>
  <si>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</si>
  <si>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</si>
  <si>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</si>
  <si>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</si>
  <si>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</si>
  <si>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</si>
  <si>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</si>
  <si>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</si>
  <si>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</si>
  <si>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</si>
  <si>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</si>
  <si>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</si>
  <si>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</si>
  <si>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</si>
  <si>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</si>
  <si>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</si>
  <si>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</si>
  <si>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</si>
  <si>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</si>
  <si>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</si>
  <si>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</si>
  <si>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</si>
  <si>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</si>
  <si>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</si>
  <si>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</si>
  <si>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</si>
  <si>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</si>
  <si>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</si>
  <si>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</si>
  <si>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</si>
  <si>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</si>
  <si>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</si>
  <si>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</si>
  <si>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</si>
  <si>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</si>
  <si>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</si>
  <si>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</si>
  <si>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</si>
  <si>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</si>
  <si>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</si>
  <si>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</si>
  <si>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</si>
  <si>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</si>
  <si>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</si>
  <si>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</si>
  <si>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</si>
  <si>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</si>
  <si>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</si>
  <si>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</si>
  <si>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</si>
  <si>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</si>
  <si>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</si>
  <si>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</si>
  <si>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</si>
  <si>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</si>
  <si>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</si>
  <si>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</si>
  <si>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</si>
  <si>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</si>
  <si>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</si>
  <si>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</si>
  <si>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</si>
  <si>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</si>
  <si>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</si>
  <si>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</si>
  <si>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</si>
  <si>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</si>
  <si>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</si>
  <si>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</si>
  <si>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</si>
  <si>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</si>
  <si>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</si>
  <si>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</si>
  <si>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</si>
  <si>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</si>
  <si>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</si>
  <si>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</si>
  <si>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</si>
  <si>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</si>
  <si>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</si>
  <si>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</si>
  <si>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</si>
  <si>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</si>
  <si>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</si>
  <si>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</si>
  <si>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</si>
  <si>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</si>
  <si>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</si>
  <si>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</si>
  <si>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</si>
  <si>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</si>
  <si>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</si>
  <si>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</si>
  <si>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</si>
  <si>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</si>
  <si>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</si>
  <si>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</si>
  <si>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</si>
  <si>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</si>
  <si>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</si>
  <si>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</si>
  <si>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</si>
  <si>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</si>
  <si>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</si>
  <si>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</si>
  <si>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</si>
  <si>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</si>
  <si>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</si>
  <si>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</si>
  <si>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</si>
  <si>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</si>
  <si>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</si>
  <si>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</si>
  <si>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</si>
  <si>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</si>
  <si>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</si>
  <si>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</si>
  <si>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</si>
  <si>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</si>
  <si>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</si>
  <si>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</si>
  <si>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</si>
  <si>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</si>
  <si>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</si>
  <si>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</si>
  <si>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</si>
  <si>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</si>
  <si>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</si>
  <si>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</si>
  <si>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</si>
  <si>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</si>
  <si>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</si>
  <si>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</si>
  <si>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</si>
  <si>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</si>
  <si>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</si>
  <si>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</si>
  <si>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</si>
  <si>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</si>
  <si>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</si>
  <si>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</si>
  <si>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</si>
  <si>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</si>
  <si>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</si>
  <si>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</si>
  <si>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</si>
  <si>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</si>
  <si>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</si>
  <si>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</si>
  <si>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</si>
  <si>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</si>
  <si>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</si>
  <si>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</si>
  <si>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</si>
  <si>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</si>
  <si>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</si>
  <si>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</si>
  <si>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</si>
  <si>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</si>
  <si>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</si>
  <si>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</si>
  <si>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</si>
  <si>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</si>
  <si>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</si>
  <si>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</si>
  <si>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</si>
  <si>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</si>
  <si>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</si>
  <si>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</si>
  <si>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</si>
  <si>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</si>
  <si>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</si>
  <si>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</si>
  <si>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</si>
  <si>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</si>
  <si>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</si>
  <si>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</si>
  <si>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</si>
  <si>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</si>
  <si>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</si>
  <si>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</si>
  <si>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</si>
  <si>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</si>
  <si>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</si>
  <si>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</si>
  <si>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</si>
  <si>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</si>
  <si>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</si>
  <si>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</si>
  <si>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</si>
  <si>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</si>
  <si>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</si>
  <si>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</si>
  <si>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</si>
  <si>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</si>
  <si>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</si>
  <si>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</si>
  <si>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</si>
  <si>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</si>
  <si>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</si>
  <si>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</si>
  <si>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</si>
  <si>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</si>
  <si>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</si>
  <si>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</si>
  <si>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</si>
  <si>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</si>
  <si>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</si>
  <si>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</si>
  <si>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</si>
  <si>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</si>
  <si>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</si>
  <si>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</si>
  <si>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</si>
  <si>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</si>
  <si>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</si>
  <si>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</si>
  <si>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</si>
  <si>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</si>
  <si>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</si>
  <si>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</si>
  <si>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</si>
  <si>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</si>
  <si>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</si>
  <si>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</si>
  <si>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</si>
  <si>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</si>
  <si>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</si>
  <si>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</si>
  <si>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</si>
  <si>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</si>
  <si>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</si>
  <si>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</si>
  <si>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</si>
  <si>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</si>
  <si>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</si>
  <si>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</si>
  <si>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</si>
  <si>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</si>
  <si>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</si>
  <si>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</si>
  <si>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</si>
  <si>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</si>
  <si>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</si>
  <si>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</si>
  <si>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</si>
  <si>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</si>
  <si>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</si>
  <si>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</si>
  <si>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</si>
  <si>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</si>
  <si>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</si>
  <si>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</si>
  <si>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</si>
  <si>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</si>
  <si>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</si>
  <si>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</si>
  <si>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</si>
  <si>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</si>
  <si>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</si>
  <si>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</si>
  <si>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</si>
  <si>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</si>
  <si>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</si>
  <si>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</si>
  <si>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</si>
  <si>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</si>
  <si>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</si>
  <si>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</si>
  <si>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</si>
  <si>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</si>
  <si>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</si>
  <si>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</si>
  <si>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</si>
  <si>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</si>
  <si>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</si>
  <si>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</si>
  <si>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</si>
  <si>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</si>
  <si>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</si>
  <si>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</si>
  <si>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</si>
  <si>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</si>
  <si>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</si>
  <si>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</si>
  <si>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</si>
  <si>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</si>
  <si>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</si>
  <si>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</si>
  <si>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</si>
  <si>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</si>
  <si>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</si>
  <si>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</si>
  <si>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</si>
  <si>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</si>
  <si>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</si>
  <si>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</si>
  <si>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</si>
  <si>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</si>
  <si>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</si>
  <si>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</si>
  <si>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</si>
  <si>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</si>
  <si>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</si>
  <si>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</si>
  <si>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</si>
  <si>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</si>
  <si>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</si>
  <si>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</si>
  <si>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</si>
  <si>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</si>
  <si>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</si>
  <si>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</si>
  <si>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</si>
  <si>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</si>
  <si>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</si>
  <si>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</si>
  <si>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</si>
  <si>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</si>
  <si>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</si>
  <si>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</si>
  <si>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</si>
  <si>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</si>
  <si>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</si>
  <si>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</si>
  <si>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</si>
  <si>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</si>
  <si>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</si>
  <si>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</si>
  <si>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</si>
  <si>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</si>
  <si>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</si>
  <si>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</si>
  <si>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</si>
  <si>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</si>
  <si>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</si>
  <si>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</si>
  <si>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</si>
  <si>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</si>
  <si>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</si>
  <si>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</si>
  <si>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</si>
  <si>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</si>
  <si>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</si>
  <si>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</si>
  <si>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</si>
  <si>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</si>
  <si>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</si>
  <si>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</si>
  <si>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</si>
  <si>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</si>
  <si>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</si>
  <si>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</si>
  <si>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</si>
  <si>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</si>
  <si>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</si>
  <si>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</si>
  <si>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</si>
  <si>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</si>
  <si>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</si>
  <si>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</si>
  <si>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</si>
  <si>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</si>
  <si>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</si>
  <si>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</si>
  <si>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</si>
  <si>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</si>
  <si>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</si>
  <si>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</si>
  <si>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</si>
  <si>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</si>
  <si>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</si>
  <si>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</si>
  <si>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</si>
  <si>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</si>
  <si>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</si>
  <si>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</si>
  <si>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</si>
  <si>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</si>
  <si>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</si>
  <si>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</si>
  <si>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</si>
  <si>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</si>
  <si>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</si>
  <si>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</si>
  <si>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</si>
  <si>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</si>
  <si>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</si>
  <si>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</si>
  <si>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</si>
  <si>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</si>
  <si>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</si>
  <si>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</si>
  <si>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</si>
  <si>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</si>
  <si>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</si>
  <si>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</si>
  <si>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</si>
  <si>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</si>
  <si>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</si>
  <si>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</si>
  <si>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</si>
  <si>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</si>
  <si>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</si>
  <si>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</si>
  <si>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</si>
  <si>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</si>
  <si>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</si>
  <si>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</si>
  <si>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</si>
  <si>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</si>
  <si>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</si>
  <si>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</si>
  <si>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</si>
  <si>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</si>
  <si>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</si>
  <si>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</si>
  <si>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</si>
  <si>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</si>
  <si>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</si>
  <si>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</si>
  <si>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</si>
  <si>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</si>
  <si>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</si>
  <si>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</si>
  <si>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</si>
  <si>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</si>
  <si>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</si>
  <si>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</si>
  <si>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</si>
  <si>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</si>
  <si>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</si>
  <si>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</si>
  <si>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</si>
  <si>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</si>
  <si>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</si>
  <si>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</si>
  <si>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</si>
  <si>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</si>
  <si>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</si>
  <si>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</si>
  <si>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</si>
  <si>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</si>
  <si>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</si>
  <si>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</si>
  <si>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</si>
  <si>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</si>
  <si>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</si>
  <si>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</si>
  <si>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</si>
  <si>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</si>
  <si>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</si>
  <si>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</si>
  <si>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</si>
  <si>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</si>
  <si>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</si>
  <si>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</si>
  <si>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</si>
  <si>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</si>
  <si>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</si>
  <si>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</si>
  <si>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</si>
  <si>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</si>
  <si>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</si>
  <si>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</si>
  <si>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</si>
  <si>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</si>
  <si>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</si>
  <si>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</si>
  <si>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</si>
  <si>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</si>
  <si>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</si>
  <si>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</si>
  <si>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</si>
  <si>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</si>
  <si>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</si>
  <si>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</si>
  <si>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</si>
  <si>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</si>
  <si>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</si>
  <si>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</si>
  <si>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</si>
  <si>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</si>
  <si>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</si>
  <si>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</si>
  <si>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</si>
  <si>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</si>
  <si>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</si>
  <si>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</si>
  <si>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</si>
  <si>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</si>
  <si>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</si>
  <si>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</si>
  <si>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</si>
  <si>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</si>
  <si>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</si>
  <si>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</si>
  <si>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</si>
  <si>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</si>
  <si>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</si>
  <si>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</si>
  <si>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</si>
  <si>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</si>
  <si>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</si>
  <si>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</si>
  <si>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</si>
  <si>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</si>
  <si>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</si>
  <si>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</si>
  <si>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</si>
  <si>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</si>
  <si>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</si>
  <si>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</si>
  <si>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</si>
  <si>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</si>
  <si>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</si>
  <si>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</si>
  <si>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</si>
  <si>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</si>
  <si>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</si>
  <si>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</si>
  <si>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</si>
  <si>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</si>
  <si>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</si>
  <si>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</si>
  <si>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</si>
  <si>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</si>
  <si>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</si>
  <si>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</si>
  <si>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</si>
  <si>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</si>
  <si>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</si>
  <si>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</si>
  <si>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</si>
  <si>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</si>
  <si>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</si>
  <si>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</si>
  <si>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</si>
  <si>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</si>
  <si>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</si>
  <si>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</si>
  <si>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</si>
  <si>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</si>
  <si>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</si>
  <si>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</si>
  <si>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</si>
  <si>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</si>
  <si>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</si>
  <si>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</si>
  <si>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</si>
  <si>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</si>
  <si>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</si>
  <si>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</si>
  <si>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</si>
  <si>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</si>
  <si>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</si>
  <si>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</si>
  <si>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</si>
  <si>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</si>
  <si>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</si>
  <si>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</si>
  <si>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</si>
  <si>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</si>
  <si>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</si>
  <si>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</si>
  <si>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</si>
  <si>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</si>
  <si>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</si>
  <si>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</si>
  <si>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</si>
  <si>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</si>
  <si>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</si>
  <si>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</si>
  <si>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</si>
  <si>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</si>
  <si>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</si>
  <si>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</si>
  <si>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</si>
  <si>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</si>
  <si>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</si>
  <si>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</si>
  <si>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</si>
  <si>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</si>
  <si>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</si>
  <si>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</si>
  <si>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</si>
  <si>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</si>
  <si>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</si>
  <si>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</si>
  <si>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</si>
  <si>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</si>
  <si>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</si>
  <si>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</si>
  <si>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</si>
  <si>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</si>
  <si>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</si>
  <si>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</si>
  <si>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</si>
  <si>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</si>
  <si>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</si>
  <si>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</si>
  <si>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</si>
  <si>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</si>
  <si>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</si>
  <si>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</si>
  <si>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</si>
  <si>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</si>
  <si>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</si>
  <si>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</si>
  <si>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</si>
  <si>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</si>
  <si>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</si>
  <si>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</si>
  <si>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</si>
  <si>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</si>
  <si>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</si>
  <si>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</si>
  <si>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</si>
  <si>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</si>
  <si>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</si>
  <si>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</si>
  <si>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</si>
  <si>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</si>
  <si>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</si>
  <si>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</si>
  <si>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</si>
  <si>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</si>
  <si>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</si>
  <si>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</si>
  <si>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</si>
  <si>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</si>
  <si>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</si>
  <si>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</si>
  <si>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</si>
  <si>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</si>
  <si>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</si>
  <si>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</si>
  <si>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</si>
  <si>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</si>
  <si>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</si>
  <si>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</si>
  <si>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</si>
  <si>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</si>
  <si>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</si>
  <si>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</si>
  <si>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</si>
  <si>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</si>
  <si>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</si>
  <si>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</si>
  <si>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</si>
  <si>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</si>
  <si>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</si>
  <si>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</si>
  <si>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</si>
  <si>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</si>
  <si>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</si>
  <si>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</si>
  <si>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</si>
  <si>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</si>
  <si>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</si>
  <si>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</si>
  <si>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</si>
  <si>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</si>
  <si>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</si>
  <si>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</si>
  <si>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</si>
  <si>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</si>
  <si>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</si>
  <si>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</si>
  <si>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</si>
  <si>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</si>
  <si>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</si>
  <si>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</si>
  <si>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</si>
  <si>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</si>
  <si>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</si>
  <si>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</si>
  <si>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</si>
  <si>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</si>
  <si>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</si>
  <si>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</si>
  <si>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</si>
  <si>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</si>
  <si>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</si>
  <si>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</si>
  <si>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</si>
  <si>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</si>
  <si>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</si>
  <si>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</si>
  <si>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</si>
  <si>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</si>
  <si>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</si>
  <si>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</si>
  <si>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</si>
  <si>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</si>
  <si>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</si>
  <si>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</si>
  <si>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</si>
  <si>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</si>
  <si>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</si>
  <si>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</si>
  <si>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</si>
  <si>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</si>
  <si>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</si>
  <si>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</si>
  <si>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</si>
  <si>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</si>
  <si>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</si>
  <si>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</si>
  <si>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</si>
  <si>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</si>
  <si>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</si>
  <si>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</si>
  <si>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</si>
  <si>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</si>
  <si>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</si>
  <si>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</si>
  <si>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</si>
  <si>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</si>
  <si>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</si>
  <si>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</si>
  <si>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</si>
  <si>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</si>
  <si>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</si>
  <si>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</si>
  <si>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</si>
  <si>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</si>
  <si>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</si>
  <si>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</si>
  <si>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</si>
  <si>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</si>
  <si>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</si>
  <si>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</si>
  <si>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</si>
  <si>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</si>
  <si>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</si>
  <si>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</si>
  <si>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</si>
  <si>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</si>
  <si>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</si>
  <si>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</si>
  <si>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</si>
  <si>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</si>
  <si>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</si>
  <si>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</si>
  <si>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</si>
  <si>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</si>
  <si>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</si>
  <si>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</si>
  <si>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</si>
  <si>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</si>
  <si>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</si>
  <si>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</si>
  <si>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</si>
  <si>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</si>
  <si>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</si>
  <si>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</si>
  <si>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</si>
  <si>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</si>
  <si>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</si>
  <si>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</si>
  <si>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</si>
  <si>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</si>
  <si>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</si>
  <si>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</si>
  <si>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</si>
  <si>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</si>
  <si>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</si>
  <si>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</si>
  <si>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</si>
  <si>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</si>
  <si>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</si>
  <si>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</si>
  <si>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</si>
  <si>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</si>
  <si>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</si>
  <si>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</si>
  <si>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</si>
  <si>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</si>
  <si>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</si>
  <si>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</si>
  <si>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</si>
  <si>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</si>
  <si>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</si>
  <si>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</si>
  <si>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</si>
  <si>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</si>
  <si>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</si>
  <si>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</si>
  <si>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</si>
  <si>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</si>
  <si>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</si>
  <si>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</si>
  <si>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</si>
  <si>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</si>
  <si>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</si>
  <si>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</si>
  <si>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</si>
  <si>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</si>
  <si>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</si>
  <si>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</si>
  <si>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</si>
  <si>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</si>
  <si>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</si>
  <si>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</si>
  <si>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</si>
  <si>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</si>
  <si>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</si>
  <si>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</si>
  <si>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</si>
  <si>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</si>
  <si>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</si>
  <si>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</si>
  <si>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</si>
  <si>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</si>
  <si>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</si>
  <si>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</si>
  <si>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</si>
  <si>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</si>
  <si>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</si>
  <si>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</si>
  <si>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</si>
  <si>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</si>
  <si>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</si>
  <si>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</si>
  <si>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</si>
  <si>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</si>
  <si>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</si>
  <si>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</si>
  <si>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</si>
  <si>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</si>
  <si>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</si>
  <si>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</si>
  <si>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</si>
  <si>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</si>
  <si>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</si>
  <si>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</si>
  <si>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</si>
  <si>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</si>
  <si>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</si>
  <si>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</si>
  <si>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</si>
  <si>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</si>
  <si>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</si>
  <si>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</si>
  <si>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</si>
  <si>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</si>
  <si>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</si>
  <si>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</si>
  <si>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</si>
  <si>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</si>
  <si>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</si>
  <si>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</si>
  <si>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</si>
  <si>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</si>
  <si>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</si>
  <si>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</si>
  <si>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</si>
  <si>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</si>
  <si>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</si>
  <si>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</si>
  <si>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</si>
  <si>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</si>
  <si>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</si>
  <si>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</si>
  <si>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</si>
  <si>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</si>
  <si>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</si>
  <si>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</si>
  <si>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</si>
  <si>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</si>
  <si>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</si>
  <si>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</si>
  <si>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</si>
  <si>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</si>
  <si>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</si>
  <si>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</si>
  <si>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</si>
  <si>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</si>
  <si>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</si>
  <si>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</si>
  <si>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</si>
  <si>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</si>
  <si>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</si>
  <si>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</si>
  <si>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</si>
  <si>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</si>
  <si>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</si>
  <si>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</si>
  <si>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</si>
  <si>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</si>
  <si>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</si>
  <si>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</si>
  <si>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</si>
  <si>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</si>
  <si>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</si>
  <si>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</si>
  <si>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</si>
  <si>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</si>
  <si>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</si>
  <si>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</si>
  <si>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</si>
  <si>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</si>
  <si>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</si>
  <si>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</si>
  <si>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</si>
  <si>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</si>
  <si>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</si>
  <si>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</si>
  <si>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</si>
  <si>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</si>
  <si>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</si>
  <si>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</si>
  <si>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</si>
  <si>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</si>
  <si>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</si>
  <si>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</si>
  <si>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</si>
  <si>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</si>
  <si>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</si>
  <si>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</si>
  <si>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</si>
  <si>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</si>
  <si>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</si>
  <si>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</si>
  <si>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</si>
  <si>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</si>
  <si>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</si>
  <si>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</si>
  <si>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</si>
  <si>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</si>
  <si>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</si>
  <si>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</si>
  <si>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</si>
  <si>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</si>
  <si>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</si>
  <si>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</si>
  <si>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</si>
  <si>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</si>
  <si>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</si>
  <si>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</si>
  <si>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</si>
  <si>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</si>
  <si>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</si>
  <si>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</si>
  <si>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</si>
  <si>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</si>
  <si>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</si>
  <si>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</si>
  <si>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</si>
  <si>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</si>
  <si>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</si>
  <si>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</si>
  <si>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</si>
  <si>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</si>
  <si>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</si>
  <si>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</si>
  <si>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</si>
  <si>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</si>
  <si>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</si>
  <si>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</si>
  <si>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</si>
  <si>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</si>
  <si>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</si>
  <si>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</si>
  <si>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</si>
  <si>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</si>
  <si>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</si>
  <si>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</si>
  <si>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</si>
  <si>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</si>
  <si>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</si>
  <si>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</si>
  <si>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</si>
  <si>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</si>
  <si>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</si>
  <si>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</si>
  <si>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</si>
  <si>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</si>
  <si>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</si>
  <si>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</si>
  <si>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</si>
  <si>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</si>
  <si>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</si>
  <si>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</si>
  <si>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</si>
  <si>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</si>
  <si>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</si>
  <si>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</si>
  <si>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</si>
  <si>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</si>
  <si>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</si>
  <si>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</si>
  <si>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</si>
  <si>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</si>
  <si>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</si>
  <si>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</si>
  <si>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</si>
  <si>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</si>
  <si>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</si>
  <si>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</si>
  <si>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</si>
  <si>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</si>
  <si>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</si>
  <si>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</si>
  <si>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</si>
  <si>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</si>
  <si>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</si>
  <si>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</si>
  <si>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</si>
  <si>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</si>
  <si>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</si>
  <si>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</si>
  <si>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</si>
  <si>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</si>
  <si>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</si>
  <si>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</si>
  <si>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</si>
  <si>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</si>
  <si>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</si>
  <si>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</si>
  <si>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</si>
  <si>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</si>
  <si>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</si>
  <si>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</si>
  <si>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</si>
  <si>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</si>
  <si>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</si>
  <si>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</si>
  <si>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</si>
  <si>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</si>
  <si>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</si>
  <si>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</si>
  <si>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</si>
  <si>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</si>
  <si>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</si>
  <si>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</si>
  <si>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</si>
  <si>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</si>
  <si>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</si>
  <si>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</si>
  <si>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</si>
  <si>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</si>
  <si>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</si>
  <si>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</si>
  <si>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</si>
  <si>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</si>
  <si>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</si>
  <si>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</si>
  <si>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</si>
  <si>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</si>
  <si>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</si>
  <si>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</si>
  <si>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</si>
  <si>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</si>
  <si>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</si>
  <si>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</si>
  <si>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</si>
  <si>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</si>
  <si>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</si>
  <si>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</si>
  <si>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</si>
  <si>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</si>
  <si>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</si>
  <si>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</si>
  <si>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</si>
  <si>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</si>
  <si>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</si>
  <si>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</si>
  <si>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</si>
  <si>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</si>
  <si>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</si>
  <si>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</si>
  <si>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</si>
  <si>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</si>
  <si>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</si>
  <si>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</si>
  <si>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</si>
  <si>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</si>
  <si>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</si>
  <si>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</si>
  <si>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</si>
  <si>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</si>
  <si>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</si>
  <si>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</si>
  <si>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</si>
  <si>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</si>
  <si>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</si>
  <si>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</si>
  <si>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</si>
  <si>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</si>
  <si>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</si>
  <si>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</si>
  <si>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</si>
  <si>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</si>
  <si>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</si>
  <si>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</si>
  <si>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</si>
  <si>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</si>
  <si>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</si>
  <si>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</si>
  <si>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</si>
  <si>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</si>
  <si>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</si>
  <si>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</si>
  <si>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</si>
  <si>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</si>
  <si>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</si>
  <si>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</si>
  <si>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</si>
  <si>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</si>
  <si>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</si>
  <si>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</si>
  <si>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</si>
  <si>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</si>
  <si>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</si>
  <si>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</si>
  <si>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</si>
  <si>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</si>
  <si>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</si>
  <si>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</si>
  <si>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</si>
  <si>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</si>
  <si>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</si>
  <si>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</si>
  <si>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</si>
  <si>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</si>
  <si>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</si>
  <si>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</si>
  <si>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</si>
  <si>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</si>
  <si>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</si>
  <si>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</si>
  <si>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</si>
  <si>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</si>
  <si>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</si>
  <si>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</si>
  <si>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</si>
  <si>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</si>
  <si>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</si>
  <si>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</si>
  <si>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</si>
  <si>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</si>
  <si>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</si>
  <si>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</si>
  <si>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</si>
  <si>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</si>
  <si>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</si>
  <si>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</si>
  <si>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</si>
  <si>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</si>
  <si>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</si>
  <si>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</si>
  <si>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</si>
  <si>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</si>
  <si>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</si>
  <si>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</si>
  <si>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</si>
  <si>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</si>
  <si>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</si>
  <si>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</si>
  <si>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</si>
  <si>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</si>
  <si>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</si>
  <si>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</si>
  <si>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</si>
  <si>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</si>
  <si>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</si>
  <si>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</si>
  <si>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</si>
  <si>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</si>
  <si>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</si>
  <si>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</si>
  <si>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</si>
  <si>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</si>
  <si>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</si>
  <si>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</si>
  <si>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</si>
  <si>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</si>
  <si>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</si>
  <si>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</si>
  <si>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</si>
  <si>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</si>
  <si>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</si>
  <si>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</si>
  <si>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</si>
  <si>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</si>
  <si>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</si>
  <si>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</si>
  <si>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</si>
  <si>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</si>
  <si>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</si>
  <si>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</si>
  <si>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</si>
  <si>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</si>
  <si>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</si>
  <si>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</si>
  <si>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</si>
  <si>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</si>
  <si>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</si>
  <si>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</si>
  <si>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</si>
  <si>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</si>
  <si>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</si>
  <si>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</si>
  <si>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</si>
  <si>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</si>
  <si>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</si>
  <si>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</si>
  <si>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</si>
  <si>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</si>
  <si>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</si>
  <si>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</si>
  <si>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</si>
  <si>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</si>
  <si>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</si>
  <si>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</si>
  <si>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</si>
  <si>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</si>
  <si>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</si>
  <si>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</si>
  <si>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</si>
  <si>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</si>
  <si>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</si>
  <si>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</si>
  <si>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</si>
  <si>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</si>
  <si>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</si>
  <si>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</si>
  <si>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</si>
  <si>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</si>
  <si>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</si>
  <si>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</si>
  <si>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</si>
  <si>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</si>
  <si>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</si>
  <si>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</si>
  <si>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</si>
  <si>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</si>
  <si>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</si>
  <si>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</si>
  <si>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</si>
  <si>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</si>
  <si>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</si>
  <si>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</si>
  <si>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</si>
  <si>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</si>
  <si>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</si>
  <si>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</si>
  <si>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</si>
  <si>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</si>
  <si>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</si>
  <si>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</si>
  <si>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</si>
  <si>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</si>
  <si>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</si>
  <si>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</si>
  <si>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</si>
  <si>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</si>
  <si>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</si>
  <si>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</si>
  <si>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</si>
  <si>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</si>
  <si>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</si>
  <si>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</si>
  <si>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</si>
  <si>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</si>
  <si>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</si>
  <si>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</si>
  <si>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</si>
  <si>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</si>
  <si>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</si>
  <si>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</si>
  <si>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</si>
  <si>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</si>
  <si>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</si>
  <si>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</si>
  <si>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</si>
  <si>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</si>
  <si>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</si>
  <si>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</si>
  <si>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</si>
  <si>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</si>
  <si>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</si>
  <si>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</si>
  <si>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</si>
  <si>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</si>
  <si>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</si>
  <si>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</si>
  <si>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</si>
  <si>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</si>
  <si>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</si>
  <si>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</si>
  <si>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</si>
  <si>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</si>
  <si>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</si>
  <si>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</si>
  <si>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</si>
  <si>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</si>
  <si>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</si>
  <si>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</si>
  <si>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</si>
  <si>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</si>
  <si>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</si>
  <si>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</si>
  <si>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</si>
  <si>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</si>
  <si>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</si>
  <si>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</si>
  <si>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</si>
  <si>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</si>
  <si>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</si>
  <si>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</si>
  <si>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</si>
  <si>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</si>
  <si>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</si>
  <si>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</si>
  <si>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</si>
  <si>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</si>
  <si>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</si>
  <si>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</si>
  <si>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</si>
  <si>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</si>
  <si>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</si>
  <si>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</si>
  <si>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</si>
  <si>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</si>
  <si>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</si>
  <si>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</si>
  <si>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</si>
  <si>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</si>
  <si>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</si>
  <si>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</si>
  <si>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</si>
  <si>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</si>
  <si>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</si>
  <si>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</si>
  <si>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</si>
  <si>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</si>
  <si>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</si>
  <si>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</si>
  <si>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</si>
  <si>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</si>
  <si>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</si>
  <si>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</si>
  <si>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</si>
  <si>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</si>
  <si>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</si>
  <si>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</si>
  <si>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</si>
  <si>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</si>
  <si>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</si>
  <si>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</si>
  <si>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</si>
  <si>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</si>
  <si>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</si>
  <si>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</si>
  <si>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</si>
  <si>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</si>
  <si>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</si>
  <si>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</si>
  <si>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</si>
  <si>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</si>
  <si>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</si>
  <si>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</si>
  <si>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</si>
  <si>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</si>
  <si>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</si>
  <si>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</si>
  <si>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</si>
  <si>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</si>
  <si>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</si>
  <si>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</si>
  <si>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</si>
  <si>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</si>
  <si>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</si>
  <si>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</si>
  <si>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</si>
  <si>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</si>
  <si>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</si>
  <si>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</si>
  <si>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</si>
  <si>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</si>
  <si>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</si>
  <si>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</si>
  <si>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</si>
  <si>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</si>
  <si>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</si>
  <si>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</si>
  <si>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</si>
  <si>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</si>
  <si>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</si>
  <si>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</si>
  <si>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</si>
  <si>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</si>
  <si>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</si>
  <si>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</si>
  <si>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</si>
  <si>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</si>
  <si>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</si>
  <si>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</si>
  <si>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</si>
  <si>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</si>
  <si>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</si>
  <si>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</si>
  <si>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</si>
  <si>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</si>
  <si>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</si>
  <si>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</si>
  <si>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</si>
  <si>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</si>
  <si>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</si>
  <si>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</si>
  <si>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</si>
  <si>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</si>
  <si>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</si>
  <si>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</si>
  <si>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</si>
  <si>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</si>
  <si>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</si>
  <si>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</si>
  <si>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</si>
  <si>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</si>
  <si>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</si>
  <si>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</si>
  <si>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</si>
  <si>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</si>
  <si>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</si>
  <si>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</si>
  <si>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</si>
  <si>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</si>
  <si>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</si>
  <si>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</si>
  <si>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</si>
  <si>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</si>
  <si>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</si>
  <si>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</si>
  <si>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</si>
  <si>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</si>
  <si>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</si>
  <si>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</si>
  <si>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</si>
  <si>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</si>
  <si>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</si>
  <si>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</si>
  <si>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</si>
  <si>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</si>
  <si>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</si>
  <si>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</si>
  <si>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</si>
  <si>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</si>
  <si>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</si>
  <si>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</si>
  <si>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</si>
  <si>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</si>
  <si>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</si>
  <si>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</si>
  <si>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</si>
  <si>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</si>
  <si>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</si>
  <si>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</si>
  <si>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</si>
  <si>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</si>
  <si>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</si>
  <si>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</si>
  <si>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</si>
  <si>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</si>
  <si>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</si>
  <si>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</si>
  <si>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</si>
  <si>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</si>
  <si>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</si>
  <si>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</si>
  <si>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</si>
  <si>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</si>
  <si>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</si>
  <si>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</si>
  <si>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</si>
  <si>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</si>
  <si>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</si>
  <si>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</si>
  <si>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</si>
  <si>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</si>
  <si>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</si>
  <si>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</si>
  <si>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</si>
  <si>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</si>
  <si>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</si>
  <si>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</si>
  <si>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</si>
  <si>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</si>
  <si>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</si>
  <si>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</si>
  <si>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</si>
  <si>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</si>
  <si>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</si>
  <si>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</si>
  <si>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</si>
  <si>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</si>
  <si>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</si>
  <si>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</si>
  <si>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</si>
  <si>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</si>
  <si>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</si>
  <si>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</si>
  <si>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</si>
  <si>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</si>
  <si>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</si>
  <si>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</si>
  <si>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</si>
  <si>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</si>
  <si>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</si>
  <si>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</si>
  <si>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</si>
  <si>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</si>
  <si>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</si>
  <si>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</si>
  <si>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</si>
  <si>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</si>
  <si>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</si>
  <si>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</si>
  <si>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</si>
  <si>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</si>
  <si>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</si>
  <si>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</si>
  <si>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</si>
  <si>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</si>
  <si>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</si>
  <si>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</si>
  <si>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</si>
  <si>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</si>
  <si>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</si>
  <si>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</si>
  <si>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</si>
  <si>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</si>
  <si>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</si>
  <si>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</si>
  <si>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</si>
  <si>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</si>
  <si>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</si>
  <si>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</si>
  <si>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</si>
  <si>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</si>
  <si>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</si>
  <si>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</si>
  <si>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</si>
  <si>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</si>
  <si>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</si>
  <si>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</si>
  <si>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</si>
  <si>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</si>
  <si>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</si>
  <si>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</si>
  <si>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</si>
  <si>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</si>
  <si>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</si>
  <si>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</si>
  <si>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</si>
  <si>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</si>
  <si>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</si>
  <si>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</si>
  <si>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</si>
  <si>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</si>
  <si>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</si>
  <si>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</si>
  <si>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</si>
  <si>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</si>
  <si>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</si>
  <si>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</si>
  <si>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</si>
  <si>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</si>
  <si>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</si>
  <si>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</si>
  <si>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</si>
  <si>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</si>
  <si>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</si>
  <si>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</si>
  <si>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</si>
  <si>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</si>
  <si>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</si>
  <si>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</si>
  <si>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</si>
  <si>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</si>
  <si>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</si>
  <si>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</si>
  <si>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</si>
  <si>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</si>
  <si>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</si>
  <si>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</si>
  <si>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</si>
  <si>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</si>
  <si>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</si>
  <si>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</si>
  <si>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</si>
  <si>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</si>
  <si>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</si>
  <si>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</si>
  <si>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</si>
  <si>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</si>
  <si>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</si>
  <si>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</si>
  <si>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</si>
  <si>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</si>
  <si>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</si>
  <si>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</si>
  <si>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</si>
  <si>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</si>
  <si>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</si>
  <si>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</si>
  <si>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</si>
  <si>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</si>
  <si>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</si>
  <si>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</si>
  <si>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</si>
  <si>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</si>
  <si>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</si>
  <si>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</si>
  <si>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</si>
  <si>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</si>
  <si>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</si>
  <si>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</si>
  <si>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</si>
  <si>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</si>
  <si>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</si>
  <si>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</si>
  <si>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</si>
  <si>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</si>
  <si>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</si>
  <si>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</si>
  <si>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</si>
  <si>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</si>
  <si>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</si>
  <si>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</si>
  <si>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</si>
  <si>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</si>
  <si>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</si>
  <si>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</si>
  <si>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</si>
  <si>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</si>
  <si>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</si>
  <si>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</si>
  <si>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</si>
  <si>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</si>
  <si>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</si>
  <si>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</si>
  <si>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</si>
  <si>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</si>
  <si>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</si>
  <si>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</si>
  <si>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</si>
  <si>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</si>
  <si>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</si>
  <si>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</si>
  <si>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</si>
  <si>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</si>
  <si>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</si>
  <si>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</si>
  <si>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</si>
  <si>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</si>
  <si>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</si>
  <si>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</si>
  <si>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</si>
  <si>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</si>
  <si>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</si>
  <si>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</si>
  <si>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</si>
  <si>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</si>
  <si>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</si>
  <si>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</si>
  <si>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</si>
  <si>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</si>
  <si>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</si>
  <si>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</si>
  <si>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</si>
  <si>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</si>
  <si>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</si>
  <si>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</si>
  <si>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</si>
  <si>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</si>
  <si>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</si>
  <si>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</si>
  <si>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</si>
  <si>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</si>
  <si>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</si>
  <si>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</si>
  <si>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</si>
  <si>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</si>
  <si>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</si>
  <si>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</si>
  <si>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</si>
  <si>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</si>
  <si>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</si>
  <si>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</si>
  <si>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</si>
  <si>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</si>
  <si>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</si>
  <si>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</si>
  <si>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</si>
  <si>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</si>
  <si>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</si>
  <si>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</si>
  <si>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</si>
  <si>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</si>
  <si>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</si>
  <si>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</si>
  <si>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</si>
  <si>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</si>
  <si>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</si>
  <si>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</si>
  <si>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</si>
  <si>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</si>
  <si>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</si>
  <si>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</si>
  <si>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</si>
  <si>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</si>
  <si>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</si>
  <si>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</si>
  <si>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</si>
  <si>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</si>
  <si>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</si>
  <si>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</si>
  <si>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</si>
  <si>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</si>
  <si>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</si>
  <si>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</si>
  <si>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</si>
  <si>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</si>
  <si>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</si>
  <si>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</si>
  <si>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</si>
  <si>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</si>
  <si>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</si>
  <si>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</si>
  <si>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</si>
  <si>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</si>
  <si>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</si>
  <si>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</si>
  <si>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</si>
  <si>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</si>
  <si>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</si>
  <si>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</si>
  <si>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</si>
  <si>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</si>
  <si>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</si>
  <si>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</si>
  <si>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</si>
  <si>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</si>
  <si>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</si>
  <si>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</si>
  <si>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</si>
  <si>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</si>
  <si>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</si>
  <si>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</si>
  <si>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</si>
  <si>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</si>
  <si>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</si>
  <si>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</si>
  <si>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</si>
  <si>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</si>
  <si>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</si>
  <si>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</si>
  <si>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</si>
  <si>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</si>
  <si>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</si>
  <si>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</si>
  <si>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</si>
  <si>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</si>
  <si>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</si>
  <si>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</si>
  <si>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</si>
  <si>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</si>
  <si>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</si>
  <si>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</si>
  <si>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</si>
  <si>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</si>
  <si>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</si>
  <si>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</si>
  <si>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</si>
  <si>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</si>
  <si>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</si>
  <si>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</si>
  <si>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</si>
  <si>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</si>
  <si>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</si>
  <si>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</si>
  <si>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</si>
  <si>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</si>
  <si>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</si>
  <si>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</si>
  <si>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</si>
  <si>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</si>
  <si>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</si>
  <si>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</si>
  <si>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</si>
  <si>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</si>
  <si>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</si>
  <si>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</si>
  <si>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</si>
  <si>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</si>
  <si>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</si>
  <si>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</si>
  <si>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</si>
  <si>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</si>
  <si>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</si>
  <si>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</si>
  <si>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</si>
  <si>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</si>
  <si>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</si>
  <si>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</si>
  <si>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</si>
  <si>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</si>
  <si>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</si>
  <si>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</si>
  <si>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</si>
  <si>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</si>
  <si>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</si>
  <si>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</si>
  <si>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</si>
  <si>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</si>
  <si>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</si>
  <si>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</si>
  <si>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</si>
  <si>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</si>
  <si>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</si>
  <si>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</si>
  <si>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</si>
  <si>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</si>
  <si>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</si>
  <si>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</si>
  <si>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</si>
  <si>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</si>
  <si>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</si>
  <si>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</si>
  <si>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</si>
  <si>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</si>
  <si>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</si>
  <si>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</si>
  <si>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</si>
  <si>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</si>
  <si>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</si>
  <si>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</si>
  <si>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</si>
  <si>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</si>
  <si>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</si>
  <si>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</si>
  <si>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</si>
  <si>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</si>
  <si>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</si>
  <si>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</si>
  <si>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</si>
  <si>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</si>
  <si>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</si>
  <si>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</si>
  <si>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</si>
  <si>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</si>
  <si>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</si>
  <si>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</si>
  <si>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</si>
  <si>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</si>
  <si>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</si>
  <si>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</si>
  <si>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</si>
  <si>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</si>
  <si>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</si>
  <si>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</si>
  <si>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</si>
  <si>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</si>
  <si>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</si>
  <si>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</si>
  <si>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</si>
  <si>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</si>
  <si>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</si>
  <si>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</si>
  <si>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</si>
  <si>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</si>
  <si>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</si>
  <si>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</si>
  <si>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</si>
  <si>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</si>
  <si>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</si>
  <si>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</si>
  <si>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</si>
  <si>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</si>
  <si>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</si>
  <si>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</si>
  <si>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</si>
  <si>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</si>
  <si>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</si>
  <si>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</si>
  <si>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</si>
  <si>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</si>
  <si>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</si>
  <si>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</si>
  <si>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</si>
  <si>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</si>
  <si>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</si>
  <si>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</si>
  <si>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</si>
  <si>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</si>
  <si>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</si>
  <si>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</si>
  <si>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</si>
  <si>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</si>
  <si>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</si>
  <si>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</si>
  <si>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</si>
  <si>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</si>
  <si>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</si>
  <si>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</si>
  <si>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</si>
  <si>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</si>
  <si>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</si>
  <si>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</si>
  <si>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</si>
  <si>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</si>
  <si>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</si>
  <si>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</si>
  <si>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</si>
  <si>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</si>
  <si>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</si>
  <si>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</si>
  <si>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</si>
  <si>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</si>
  <si>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</si>
  <si>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</si>
  <si>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</si>
  <si>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</si>
  <si>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</si>
  <si>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</si>
  <si>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</si>
  <si>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</si>
  <si>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</si>
  <si>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</si>
  <si>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</si>
  <si>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</si>
  <si>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</si>
  <si>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</si>
  <si>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</si>
  <si>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</si>
  <si>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</si>
  <si>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</si>
  <si>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</si>
  <si>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</si>
  <si>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</si>
  <si>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</si>
  <si>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</si>
  <si>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</si>
  <si>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</si>
  <si>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</si>
  <si>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</si>
  <si>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</si>
  <si>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</si>
  <si>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</si>
  <si>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</si>
  <si>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</si>
  <si>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</si>
  <si>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</si>
  <si>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</si>
  <si>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</si>
  <si>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</si>
  <si>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</si>
  <si>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</si>
  <si>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</si>
  <si>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</si>
  <si>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</si>
  <si>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</si>
  <si>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</si>
  <si>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</si>
  <si>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</si>
  <si>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</si>
  <si>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</si>
  <si>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</si>
  <si>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</si>
  <si>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</si>
  <si>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</si>
  <si>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</si>
  <si>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</si>
  <si>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</si>
  <si>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</si>
  <si>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</si>
  <si>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</si>
  <si>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</si>
  <si>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</si>
  <si>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</si>
  <si>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</si>
  <si>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</si>
  <si>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</si>
  <si>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</si>
  <si>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</si>
  <si>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</si>
  <si>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</si>
  <si>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</si>
  <si>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</si>
  <si>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</si>
  <si>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</si>
  <si>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</si>
  <si>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</si>
  <si>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</si>
  <si>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</si>
  <si>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</si>
  <si>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</si>
  <si>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</si>
  <si>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</si>
  <si>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</si>
  <si>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</si>
  <si>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</si>
  <si>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</si>
  <si>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</si>
  <si>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</si>
  <si>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</si>
  <si>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</si>
  <si>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</si>
  <si>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</si>
  <si>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</si>
  <si>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</si>
  <si>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</si>
  <si>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</si>
  <si>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</si>
  <si>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</si>
  <si>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</si>
  <si>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</si>
  <si>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</si>
  <si>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</si>
  <si>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</si>
  <si>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</si>
  <si>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</si>
  <si>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</si>
  <si>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</si>
  <si>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</si>
  <si>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</si>
  <si>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</si>
  <si>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</si>
  <si>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</si>
  <si>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</si>
  <si>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</si>
  <si>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</si>
  <si>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</si>
  <si>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</si>
  <si>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</si>
  <si>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</si>
  <si>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</si>
  <si>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</si>
  <si>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</si>
  <si>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</si>
  <si>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</si>
  <si>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</si>
  <si>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</si>
  <si>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</si>
  <si>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</si>
  <si>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</si>
  <si>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</si>
  <si>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</si>
  <si>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</si>
  <si>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</si>
  <si>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</si>
  <si>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</si>
  <si>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</si>
  <si>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</si>
  <si>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</si>
  <si>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</si>
  <si>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</si>
  <si>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</si>
  <si>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</si>
  <si>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</si>
  <si>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</si>
  <si>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</si>
  <si>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</si>
  <si>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</si>
  <si>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</si>
  <si>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</si>
  <si>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</si>
  <si>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</si>
  <si>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</si>
  <si>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</si>
  <si>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</si>
  <si>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</si>
  <si>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</si>
  <si>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</si>
  <si>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</si>
  <si>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</si>
  <si>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</si>
  <si>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</si>
  <si>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</si>
  <si>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</si>
  <si>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</si>
  <si>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</si>
  <si>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</si>
  <si>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</si>
  <si>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</si>
  <si>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</si>
  <si>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</si>
  <si>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</si>
  <si>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</si>
  <si>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</si>
  <si>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</si>
  <si>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</si>
  <si>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</si>
  <si>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</si>
  <si>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</si>
  <si>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</si>
  <si>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</si>
  <si>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</si>
  <si>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</si>
  <si>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</si>
  <si>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</si>
  <si>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</si>
  <si>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</si>
  <si>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</si>
  <si>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</si>
  <si>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</si>
  <si>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</si>
  <si>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</si>
  <si>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</si>
  <si>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</si>
  <si>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</si>
  <si>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</si>
  <si>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</si>
  <si>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</si>
  <si>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</si>
  <si>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</si>
  <si>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</si>
  <si>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</si>
  <si>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</si>
  <si>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</si>
  <si>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</si>
  <si>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</si>
  <si>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</si>
  <si>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</si>
  <si>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</si>
  <si>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</si>
  <si>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</si>
  <si>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</si>
  <si>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</si>
  <si>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</si>
  <si>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</si>
  <si>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</si>
  <si>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</si>
  <si>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</si>
  <si>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</si>
  <si>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</si>
  <si>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</si>
  <si>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</si>
  <si>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</si>
  <si>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</si>
  <si>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</si>
  <si>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</si>
  <si>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</si>
  <si>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</si>
  <si>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</si>
  <si>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</si>
  <si>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</si>
  <si>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</si>
  <si>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</si>
  <si>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</si>
  <si>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</si>
  <si>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</si>
  <si>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</si>
  <si>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</si>
  <si>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</si>
  <si>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</si>
  <si>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</si>
  <si>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</si>
  <si>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</si>
  <si>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</si>
  <si>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</si>
  <si>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</si>
  <si>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</si>
  <si>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</si>
  <si>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</si>
  <si>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</si>
  <si>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</si>
  <si>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</si>
  <si>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</si>
  <si>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</si>
  <si>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</si>
  <si>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</si>
  <si>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</si>
  <si>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</si>
  <si>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</si>
  <si>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</si>
  <si>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</si>
  <si>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</si>
  <si>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</si>
  <si>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</si>
  <si>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</si>
  <si>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</si>
  <si>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</si>
  <si>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</si>
  <si>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</si>
  <si>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</si>
  <si>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</si>
  <si>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</si>
  <si>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</si>
  <si>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</si>
  <si>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</si>
  <si>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</si>
  <si>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</si>
  <si>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</si>
  <si>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</si>
  <si>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</si>
  <si>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</si>
  <si>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</si>
  <si>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</si>
  <si>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</si>
  <si>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</si>
  <si>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</si>
  <si>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</si>
  <si>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</si>
  <si>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</si>
  <si>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</si>
  <si>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</si>
  <si>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</si>
  <si>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</si>
  <si>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</si>
  <si>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</si>
  <si>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</si>
  <si>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</si>
  <si>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</si>
  <si>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</si>
  <si>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</si>
  <si>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</si>
  <si>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</si>
  <si>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</si>
  <si>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</si>
  <si>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</si>
  <si>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</si>
  <si>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</si>
  <si>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</si>
  <si>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</si>
  <si>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</si>
  <si>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</si>
  <si>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</si>
  <si>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</si>
  <si>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</si>
  <si>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</si>
  <si>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</si>
  <si>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</si>
  <si>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</si>
  <si>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</si>
  <si>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</si>
  <si>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</si>
  <si>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</si>
  <si>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</si>
  <si>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</si>
  <si>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</si>
  <si>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</si>
  <si>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</si>
  <si>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</si>
  <si>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</si>
  <si>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</si>
  <si>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</si>
  <si>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</si>
  <si>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</si>
  <si>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</si>
  <si>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</si>
  <si>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</si>
  <si>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</si>
  <si>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</si>
  <si>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</si>
  <si>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</si>
  <si>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</si>
  <si>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</si>
  <si>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</si>
  <si>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</si>
  <si>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</si>
  <si>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</si>
  <si>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</si>
  <si>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</si>
  <si>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</si>
  <si>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</si>
  <si>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</si>
  <si>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</si>
  <si>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</si>
  <si>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</si>
  <si>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</si>
  <si>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</si>
  <si>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</si>
  <si>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</si>
  <si>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</si>
  <si>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</si>
  <si>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</si>
  <si>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</si>
  <si>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</si>
  <si>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</si>
  <si>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</si>
  <si>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</si>
  <si>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</si>
  <si>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</si>
  <si>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</si>
  <si>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</si>
  <si>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</si>
  <si>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</si>
  <si>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</si>
  <si>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</si>
  <si>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</si>
  <si>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</si>
  <si>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</si>
  <si>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</si>
  <si>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</si>
  <si>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</si>
  <si>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</si>
  <si>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</si>
  <si>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</si>
  <si>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</si>
  <si>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</si>
  <si>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</si>
  <si>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</si>
  <si>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</si>
  <si>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</si>
  <si>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</si>
  <si>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</si>
  <si>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</si>
  <si>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</si>
  <si>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</si>
  <si>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</si>
  <si>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</si>
  <si>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</si>
  <si>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</si>
  <si>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</si>
  <si>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</si>
  <si>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</si>
  <si>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</si>
  <si>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</si>
  <si>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</si>
  <si>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</si>
  <si>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</si>
  <si>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</si>
  <si>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</si>
  <si>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</si>
  <si>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</si>
  <si>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</si>
  <si>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</si>
  <si>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</si>
  <si>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</si>
  <si>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</si>
  <si>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</si>
  <si>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</si>
  <si>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</si>
  <si>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</si>
  <si>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</si>
  <si>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</si>
  <si>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</si>
  <si>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</si>
  <si>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</si>
  <si>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</si>
  <si>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</si>
  <si>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</si>
  <si>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</si>
  <si>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</si>
  <si>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</si>
  <si>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</si>
  <si>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</si>
  <si>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</si>
  <si>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</si>
  <si>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</si>
  <si>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</si>
  <si>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</si>
  <si>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</si>
  <si>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</si>
  <si>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</si>
  <si>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</si>
  <si>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</si>
  <si>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</si>
  <si>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</si>
  <si>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</si>
  <si>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</si>
  <si>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</si>
  <si>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</si>
  <si>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</si>
  <si>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</si>
  <si>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</si>
  <si>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</si>
  <si>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</si>
  <si>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</si>
  <si>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</si>
  <si>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</si>
  <si>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</si>
  <si>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</si>
  <si>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</si>
  <si>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</si>
  <si>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</si>
  <si>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</si>
  <si>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</si>
  <si>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</si>
  <si>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</si>
  <si>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</si>
  <si>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</si>
  <si>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</si>
  <si>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</si>
  <si>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</si>
  <si>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</si>
  <si>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</si>
  <si>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</si>
  <si>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</si>
  <si>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</si>
  <si>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</si>
  <si>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</si>
  <si>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</si>
  <si>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</si>
  <si>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</si>
  <si>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</si>
  <si>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</si>
  <si>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</si>
  <si>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</si>
  <si>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</si>
  <si>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</si>
  <si>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</si>
  <si>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</si>
  <si>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</si>
  <si>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</si>
  <si>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</si>
  <si>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</si>
  <si>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</si>
  <si>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</si>
  <si>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</si>
  <si>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</si>
  <si>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</si>
  <si>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</si>
  <si>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</si>
  <si>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</si>
  <si>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</si>
  <si>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</si>
  <si>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</si>
  <si>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</si>
  <si>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</si>
  <si>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</si>
  <si>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</si>
  <si>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</si>
  <si>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</si>
  <si>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</si>
  <si>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</si>
  <si>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</si>
  <si>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</si>
  <si>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</si>
  <si>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</si>
  <si>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</si>
  <si>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</si>
  <si>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</si>
  <si>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</si>
  <si>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</si>
  <si>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</si>
  <si>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</si>
  <si>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</si>
  <si>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</si>
  <si>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</si>
  <si>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</si>
  <si>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</si>
  <si>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</si>
  <si>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</si>
  <si>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</si>
  <si>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</si>
  <si>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</si>
  <si>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</si>
  <si>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</si>
  <si>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</si>
  <si>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</si>
  <si>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</si>
  <si>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</si>
  <si>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</si>
  <si>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</si>
  <si>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</si>
  <si>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</si>
  <si>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</si>
  <si>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</si>
  <si>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</si>
  <si>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</si>
  <si>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</si>
  <si>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</si>
  <si>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</si>
  <si>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</si>
  <si>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</si>
  <si>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</si>
  <si>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</si>
  <si>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</si>
  <si>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</si>
  <si>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</si>
  <si>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</si>
  <si>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</si>
  <si>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</si>
  <si>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</si>
  <si>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</si>
  <si>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</si>
  <si>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</si>
  <si>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</si>
  <si>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</si>
  <si>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</si>
  <si>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</si>
  <si>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</si>
  <si>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</si>
  <si>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</si>
  <si>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</si>
  <si>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</si>
  <si>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</si>
  <si>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</si>
  <si>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</si>
  <si>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</si>
  <si>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</si>
  <si>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</si>
  <si>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</si>
  <si>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</si>
  <si>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</si>
  <si>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</si>
  <si>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</si>
  <si>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</si>
  <si>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</si>
  <si>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</si>
  <si>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</si>
  <si>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</si>
  <si>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</si>
  <si>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</si>
  <si>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</si>
  <si>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</si>
  <si>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</si>
  <si>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</si>
  <si>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</si>
  <si>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</si>
  <si>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</si>
  <si>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</si>
  <si>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</si>
  <si>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</si>
  <si>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</si>
  <si>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</si>
  <si>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</si>
  <si>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</si>
  <si>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</si>
  <si>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</si>
  <si>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</si>
  <si>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</si>
  <si>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</si>
  <si>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</si>
  <si>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</si>
  <si>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</si>
  <si>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</si>
  <si>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</si>
  <si>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</si>
  <si>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</si>
  <si>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</si>
  <si>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</si>
  <si>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</si>
  <si>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</si>
  <si>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</si>
  <si>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</si>
  <si>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</si>
  <si>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</si>
  <si>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</si>
  <si>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</si>
  <si>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</si>
  <si>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</si>
  <si>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</si>
  <si>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</si>
  <si>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</si>
  <si>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</si>
  <si>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</si>
  <si>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</si>
  <si>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</si>
  <si>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</si>
  <si>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</si>
  <si>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</si>
  <si>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</si>
  <si>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</si>
  <si>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</si>
  <si>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</si>
  <si>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</si>
  <si>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</si>
  <si>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</si>
  <si>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</si>
  <si>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</si>
  <si>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</si>
  <si>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</si>
  <si>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</si>
  <si>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</si>
  <si>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</si>
  <si>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</si>
  <si>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</si>
  <si>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</si>
  <si>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</si>
  <si>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</si>
  <si>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</si>
  <si>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</si>
  <si>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</si>
  <si>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</si>
  <si>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</si>
  <si>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</si>
  <si>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</si>
  <si>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</si>
  <si>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</si>
  <si>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</si>
  <si>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</si>
  <si>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</si>
  <si>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</si>
  <si>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</si>
  <si>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</si>
  <si>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</si>
  <si>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</si>
  <si>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</si>
  <si>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</si>
  <si>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</si>
  <si>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</si>
  <si>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</si>
  <si>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</si>
  <si>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</si>
  <si>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</si>
  <si>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</si>
  <si>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</si>
  <si>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</si>
  <si>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</si>
  <si>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</si>
  <si>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</si>
  <si>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</si>
  <si>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</si>
  <si>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</si>
  <si>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</si>
  <si>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</si>
  <si>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</si>
  <si>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</si>
  <si>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</si>
  <si>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</si>
  <si>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</si>
  <si>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</si>
  <si>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</si>
  <si>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</si>
  <si>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</si>
  <si>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</si>
  <si>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</si>
  <si>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</si>
  <si>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</si>
  <si>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</si>
  <si>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</si>
  <si>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</si>
  <si>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</si>
  <si>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</si>
  <si>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</si>
  <si>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</si>
  <si>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</si>
  <si>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</si>
  <si>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</si>
  <si>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</si>
  <si>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</si>
  <si>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</si>
  <si>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</si>
  <si>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</si>
  <si>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</si>
  <si>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</si>
  <si>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</si>
  <si>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</si>
  <si>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</si>
  <si>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</si>
  <si>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</si>
  <si>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</si>
  <si>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</si>
  <si>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</si>
  <si>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</si>
  <si>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</si>
  <si>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</si>
  <si>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</si>
  <si>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</si>
  <si>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</si>
  <si>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</si>
  <si>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</si>
  <si>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</si>
  <si>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</si>
  <si>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</si>
  <si>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</si>
  <si>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</si>
  <si>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</si>
  <si>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</si>
  <si>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</si>
  <si>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</si>
  <si>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</si>
  <si>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</si>
  <si>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</si>
  <si>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</si>
  <si>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</si>
  <si>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</si>
  <si>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</si>
  <si>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</si>
  <si>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</si>
  <si>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</si>
  <si>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</si>
  <si>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</si>
  <si>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</si>
  <si>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</si>
  <si>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</si>
  <si>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</si>
  <si>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</si>
  <si>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</si>
  <si>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</si>
  <si>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</si>
  <si>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</si>
  <si>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</si>
  <si>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</si>
  <si>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</si>
  <si>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</si>
  <si>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</si>
  <si>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</si>
  <si>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</si>
  <si>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</si>
  <si>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</si>
  <si>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</si>
  <si>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</si>
  <si>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</si>
  <si>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</si>
  <si>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</si>
  <si>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</si>
  <si>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</si>
  <si>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</si>
  <si>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</si>
  <si>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</si>
  <si>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</si>
  <si>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</si>
  <si>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</si>
  <si>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</si>
  <si>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</si>
  <si>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</si>
  <si>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</si>
  <si>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</si>
  <si>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</si>
  <si>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</si>
  <si>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</si>
  <si>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</si>
  <si>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</si>
  <si>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</si>
  <si>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</si>
  <si>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</si>
  <si>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</si>
  <si>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</si>
  <si>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</si>
  <si>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</si>
  <si>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</si>
  <si>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</si>
  <si>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</si>
  <si>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</si>
  <si>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</si>
  <si>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</si>
  <si>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</si>
  <si>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</si>
  <si>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</si>
  <si>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</si>
  <si>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</si>
  <si>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</si>
  <si>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</si>
  <si>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</si>
  <si>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</si>
  <si>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</si>
  <si>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</si>
  <si>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</si>
  <si>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</si>
  <si>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</si>
  <si>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</si>
  <si>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</si>
  <si>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</si>
  <si>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</si>
  <si>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</si>
  <si>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</si>
  <si>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</si>
  <si>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</si>
  <si>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</si>
  <si>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</si>
  <si>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</si>
  <si>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</si>
  <si>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</si>
  <si>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</si>
  <si>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</si>
  <si>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</si>
  <si>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</si>
  <si>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</si>
  <si>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</si>
  <si>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</si>
  <si>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</si>
  <si>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</si>
  <si>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</si>
  <si>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</si>
  <si>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</si>
  <si>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</si>
  <si>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</si>
  <si>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</si>
  <si>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</si>
  <si>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</si>
  <si>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</si>
  <si>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</si>
  <si>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</si>
  <si>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</si>
  <si>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</si>
  <si>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</si>
  <si>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</si>
  <si>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</si>
  <si>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</si>
  <si>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</si>
  <si>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</si>
  <si>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</si>
  <si>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</si>
  <si>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</si>
  <si>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</si>
  <si>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</si>
  <si>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</si>
  <si>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</si>
  <si>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</si>
  <si>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</si>
  <si>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</si>
  <si>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</si>
  <si>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</si>
  <si>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</si>
  <si>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</si>
  <si>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</si>
  <si>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</si>
  <si>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</si>
  <si>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</si>
  <si>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</si>
  <si>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</si>
  <si>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</si>
  <si>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</si>
  <si>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</si>
  <si>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</si>
  <si>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</si>
  <si>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</si>
  <si>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</si>
  <si>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</si>
  <si>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</si>
  <si>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</si>
  <si>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</si>
  <si>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</si>
  <si>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</si>
  <si>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</si>
  <si>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</si>
  <si>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</si>
  <si>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</si>
  <si>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</si>
  <si>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</si>
  <si>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</si>
  <si>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</si>
  <si>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</si>
  <si>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</si>
  <si>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</si>
  <si>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</si>
  <si>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</si>
  <si>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</si>
  <si>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</si>
  <si>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</si>
  <si>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</si>
  <si>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</si>
  <si>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</si>
  <si>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</si>
  <si>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</si>
  <si>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</si>
  <si>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</si>
  <si>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</si>
  <si>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</si>
  <si>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</si>
  <si>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</si>
  <si>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</si>
  <si>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</si>
  <si>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</si>
  <si>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</si>
  <si>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</si>
  <si>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</si>
  <si>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</si>
  <si>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</si>
  <si>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</si>
  <si>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</si>
  <si>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</si>
  <si>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</si>
  <si>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</si>
  <si>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</si>
  <si>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</si>
  <si>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</si>
  <si>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</si>
  <si>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</si>
  <si>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</si>
  <si>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</si>
  <si>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</si>
  <si>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</si>
  <si>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</si>
  <si>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</si>
  <si>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</si>
  <si>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</si>
  <si>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</si>
  <si>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</si>
  <si>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</si>
  <si>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</si>
  <si>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</si>
  <si>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</si>
  <si>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</si>
  <si>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</si>
  <si>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</si>
  <si>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</si>
  <si>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</si>
  <si>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</si>
  <si>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</si>
  <si>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</si>
  <si>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</si>
  <si>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</si>
  <si>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</si>
  <si>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</si>
  <si>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</si>
  <si>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</si>
  <si>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</si>
  <si>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</si>
  <si>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</si>
  <si>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</si>
  <si>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</si>
  <si>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</si>
  <si>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</si>
  <si>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</si>
  <si>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</si>
  <si>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</si>
  <si>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</si>
  <si>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</si>
  <si>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</si>
  <si>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</si>
  <si>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</si>
  <si>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</si>
  <si>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</si>
  <si>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</si>
  <si>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</si>
  <si>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</si>
  <si>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</si>
  <si>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</si>
  <si>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</si>
  <si>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</si>
  <si>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</si>
  <si>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</si>
  <si>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</si>
  <si>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</si>
  <si>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</si>
  <si>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</si>
  <si>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</si>
  <si>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</si>
  <si>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</si>
  <si>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</si>
  <si>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</si>
  <si>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</si>
  <si>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</si>
  <si>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</si>
  <si>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</si>
  <si>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</si>
  <si>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</si>
  <si>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</si>
  <si>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</si>
  <si>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</si>
  <si>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</si>
  <si>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</si>
  <si>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</si>
  <si>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</si>
  <si>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</si>
  <si>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</si>
  <si>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</si>
  <si>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</si>
  <si>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</si>
  <si>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</si>
  <si>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</si>
  <si>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</si>
  <si>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</si>
  <si>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</si>
  <si>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</si>
  <si>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</si>
  <si>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</si>
  <si>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</si>
  <si>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</si>
  <si>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</si>
  <si>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</si>
  <si>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</si>
  <si>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</si>
  <si>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</si>
  <si>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</si>
  <si>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</si>
  <si>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</si>
  <si>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</si>
  <si>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</si>
  <si>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</si>
  <si>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</si>
  <si>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</si>
  <si>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</si>
  <si>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</si>
  <si>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</si>
  <si>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</si>
  <si>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</si>
  <si>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</si>
  <si>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</si>
  <si>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</si>
  <si>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</si>
  <si>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</si>
  <si>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</si>
  <si>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</si>
  <si>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</si>
  <si>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</si>
  <si>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</si>
  <si>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</si>
  <si>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</si>
  <si>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</si>
  <si>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</si>
  <si>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</si>
  <si>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</si>
  <si>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</si>
  <si>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</si>
  <si>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</si>
  <si>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</si>
  <si>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</si>
  <si>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</si>
  <si>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</si>
  <si>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</si>
  <si>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</si>
  <si>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</si>
  <si>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</si>
  <si>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</si>
  <si>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</si>
  <si>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</si>
  <si>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</si>
  <si>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</si>
  <si>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</si>
  <si>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</si>
  <si>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</si>
  <si>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</si>
  <si>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</si>
  <si>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</si>
  <si>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</si>
  <si>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</si>
  <si>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</si>
  <si>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</si>
  <si>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</si>
  <si>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</si>
  <si>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</si>
  <si>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</si>
  <si>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</si>
  <si>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</si>
  <si>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</si>
  <si>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</si>
  <si>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</si>
  <si>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</si>
  <si>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</si>
  <si>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</si>
  <si>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</si>
  <si>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</si>
  <si>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</si>
  <si>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</si>
  <si>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</si>
  <si>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</si>
  <si>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</si>
  <si>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</si>
  <si>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</si>
  <si>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</si>
  <si>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</si>
  <si>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</si>
  <si>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</si>
  <si>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</si>
  <si>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</si>
  <si>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</si>
  <si>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</si>
  <si>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</si>
  <si>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</si>
  <si>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</si>
  <si>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</si>
  <si>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</si>
  <si>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</si>
  <si>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</si>
  <si>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</si>
  <si>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</si>
  <si>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</si>
  <si>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</si>
  <si>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</si>
  <si>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</si>
  <si>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</si>
  <si>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</si>
  <si>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</si>
  <si>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</si>
  <si>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</si>
  <si>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</si>
  <si>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</si>
  <si>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</si>
  <si>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</si>
  <si>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</si>
  <si>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</si>
  <si>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</si>
  <si>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</si>
  <si>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</si>
  <si>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</si>
  <si>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</si>
  <si>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</si>
  <si>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</si>
  <si>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</si>
  <si>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</si>
  <si>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</si>
  <si>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</si>
  <si>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</si>
  <si>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</si>
  <si>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</si>
  <si>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</si>
  <si>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</si>
  <si>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</si>
  <si>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</si>
  <si>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</si>
  <si>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</si>
  <si>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</si>
  <si>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</si>
  <si>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</si>
  <si>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</si>
  <si>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</si>
  <si>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</si>
  <si>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</si>
  <si>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</si>
  <si>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</si>
  <si>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</si>
  <si>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</si>
  <si>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</si>
  <si>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</si>
  <si>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</si>
  <si>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</si>
  <si>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</si>
  <si>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</si>
  <si>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</si>
  <si>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</si>
  <si>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</si>
  <si>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</si>
  <si>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</si>
  <si>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</si>
  <si>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</si>
  <si>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</si>
  <si>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</si>
  <si>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</si>
  <si>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</si>
  <si>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</si>
  <si>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</si>
  <si>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</si>
  <si>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</si>
  <si>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</si>
  <si>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</si>
  <si>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</si>
  <si>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</si>
  <si>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</si>
  <si>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</si>
  <si>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</si>
  <si>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</si>
  <si>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</si>
  <si>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</si>
  <si>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</si>
  <si>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</si>
  <si>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</si>
  <si>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</si>
  <si>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</si>
  <si>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</si>
  <si>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</si>
  <si>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</si>
  <si>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</si>
  <si>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</si>
  <si>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</si>
  <si>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</si>
  <si>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</si>
  <si>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</si>
  <si>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</si>
  <si>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</si>
  <si>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</si>
  <si>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</si>
  <si>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</si>
  <si>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</si>
  <si>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</si>
  <si>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</si>
  <si>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</si>
  <si>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</si>
  <si>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</si>
  <si>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</si>
  <si>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</si>
  <si>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</si>
  <si>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</si>
  <si>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</si>
  <si>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</si>
  <si>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</si>
  <si>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</si>
  <si>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</si>
  <si>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</si>
  <si>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</si>
  <si>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</si>
  <si>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</si>
  <si>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</si>
  <si>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</si>
  <si>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</si>
  <si>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</si>
  <si>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</si>
  <si>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</si>
  <si>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</si>
  <si>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</si>
  <si>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</si>
  <si>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</si>
  <si>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</si>
  <si>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</si>
  <si>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</si>
  <si>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</si>
  <si>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</si>
  <si>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</si>
  <si>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</si>
  <si>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</si>
  <si>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</si>
  <si>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</si>
  <si>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</si>
  <si>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</si>
  <si>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</si>
  <si>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</si>
  <si>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</si>
  <si>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</si>
  <si>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</si>
  <si>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</si>
  <si>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</si>
  <si>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</si>
  <si>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</si>
  <si>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</si>
  <si>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</si>
  <si>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</si>
  <si>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</si>
  <si>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</si>
  <si>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</si>
  <si>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</si>
  <si>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</si>
  <si>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</si>
  <si>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</si>
  <si>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</si>
  <si>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</si>
  <si>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</si>
  <si>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</si>
  <si>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</si>
  <si>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</si>
  <si>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</si>
  <si>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</si>
  <si>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</si>
  <si>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</si>
  <si>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</si>
  <si>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</si>
  <si>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</si>
  <si>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</si>
  <si>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</si>
  <si>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</si>
  <si>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</si>
  <si>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</si>
  <si>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</si>
  <si>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</si>
  <si>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</si>
  <si>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</si>
  <si>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</si>
  <si>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</si>
  <si>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</si>
  <si>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</si>
  <si>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</si>
  <si>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</si>
  <si>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</si>
  <si>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</si>
  <si>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</si>
  <si>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</si>
  <si>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</si>
  <si>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</si>
  <si>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</si>
  <si>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</si>
  <si>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</si>
  <si>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</si>
  <si>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</si>
  <si>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</si>
  <si>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</si>
  <si>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</si>
  <si>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</si>
  <si>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</si>
  <si>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</si>
  <si>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</si>
  <si>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</si>
  <si>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</si>
  <si>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</si>
  <si>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</si>
  <si>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</si>
  <si>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</si>
  <si>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</si>
  <si>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</si>
  <si>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</si>
  <si>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</si>
  <si>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</si>
  <si>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</si>
  <si>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</si>
  <si>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</si>
  <si>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</si>
  <si>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</si>
  <si>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</si>
  <si>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</si>
  <si>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</si>
  <si>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</si>
  <si>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</si>
  <si>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</si>
  <si>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</si>
  <si>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</si>
  <si>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</si>
  <si>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</si>
  <si>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</si>
  <si>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</si>
  <si>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</si>
  <si>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</si>
  <si>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</si>
  <si>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</si>
  <si>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</si>
  <si>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</si>
  <si>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</si>
  <si>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</si>
  <si>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</si>
  <si>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</si>
  <si>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</si>
  <si>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</si>
  <si>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</si>
  <si>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</si>
  <si>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</si>
  <si>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</si>
  <si>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</si>
  <si>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</si>
  <si>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</si>
  <si>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</si>
  <si>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</si>
  <si>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</si>
  <si>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</si>
  <si>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</si>
  <si>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</si>
  <si>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</si>
  <si>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</si>
  <si>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</si>
  <si>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</si>
  <si>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</si>
  <si>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</si>
  <si>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</si>
  <si>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</si>
  <si>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</si>
  <si>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</si>
  <si>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</si>
  <si>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</si>
  <si>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</si>
  <si>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</si>
  <si>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</si>
  <si>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</si>
  <si>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</si>
  <si>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</si>
  <si>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</si>
  <si>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</si>
  <si>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</si>
  <si>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</si>
  <si>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</si>
  <si>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</si>
  <si>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</si>
  <si>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</si>
  <si>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</si>
  <si>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</si>
  <si>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</si>
  <si>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</si>
  <si>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</si>
  <si>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</si>
  <si>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</si>
  <si>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</si>
  <si>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</si>
  <si>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</si>
  <si>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</si>
  <si>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</si>
  <si>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</si>
  <si>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</si>
  <si>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</si>
  <si>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</si>
  <si>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</si>
  <si>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</si>
  <si>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</si>
  <si>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</si>
  <si>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</si>
  <si>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</si>
  <si>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</si>
  <si>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</si>
  <si>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</si>
  <si>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</si>
  <si>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</si>
  <si>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</si>
  <si>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</si>
  <si>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</si>
  <si>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</si>
  <si>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</si>
  <si>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</si>
  <si>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</si>
  <si>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</si>
  <si>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</si>
  <si>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</si>
  <si>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</si>
  <si>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</si>
  <si>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</si>
  <si>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</si>
  <si>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</si>
  <si>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</si>
  <si>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</si>
  <si>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</si>
  <si>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</si>
  <si>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</si>
  <si>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</si>
  <si>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</si>
  <si>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</si>
  <si>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</si>
  <si>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</si>
  <si>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</si>
  <si>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</si>
  <si>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</si>
  <si>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</si>
  <si>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</si>
  <si>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</si>
  <si>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</si>
  <si>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</si>
  <si>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</si>
  <si>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</si>
  <si>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</si>
  <si>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</si>
  <si>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</si>
  <si>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</si>
  <si>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</si>
  <si>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</si>
  <si>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</si>
  <si>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</si>
  <si>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</si>
  <si>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</si>
  <si>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</si>
  <si>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</si>
  <si>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</si>
  <si>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</si>
  <si>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</si>
  <si>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</si>
  <si>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</si>
  <si>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</si>
  <si>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</si>
  <si>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</si>
  <si>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</si>
  <si>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</si>
  <si>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</si>
  <si>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</si>
  <si>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</si>
  <si>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</si>
  <si>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</si>
  <si>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</si>
  <si>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</si>
  <si>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</si>
  <si>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</si>
  <si>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</si>
  <si>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</si>
  <si>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</si>
  <si>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</si>
  <si>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</si>
  <si>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</si>
  <si>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</si>
  <si>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</si>
  <si>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</si>
  <si>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</si>
  <si>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</si>
  <si>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</si>
  <si>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</si>
  <si>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</si>
  <si>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</si>
  <si>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</si>
  <si>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</si>
  <si>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</si>
  <si>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</si>
  <si>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</si>
  <si>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</si>
  <si>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</si>
  <si>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</si>
  <si>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</si>
  <si>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</si>
  <si>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</si>
  <si>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</si>
  <si>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</si>
  <si>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</si>
  <si>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</si>
  <si>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</si>
  <si>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</si>
  <si>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</si>
  <si>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</si>
  <si>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</si>
  <si>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</si>
  <si>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</si>
  <si>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</si>
  <si>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</si>
  <si>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</si>
  <si>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</si>
  <si>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</si>
  <si>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</si>
  <si>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</si>
  <si>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</si>
  <si>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</si>
  <si>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</si>
  <si>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</si>
  <si>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</si>
  <si>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</si>
  <si>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</si>
  <si>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</si>
  <si>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</si>
  <si>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</si>
  <si>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</si>
  <si>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</si>
  <si>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</si>
  <si>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</si>
  <si>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</si>
  <si>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</si>
  <si>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</si>
  <si>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</si>
  <si>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</si>
  <si>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</si>
  <si>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</si>
  <si>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</si>
  <si>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</si>
  <si>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</si>
  <si>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</si>
  <si>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</si>
  <si>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</si>
  <si>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</si>
  <si>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</si>
  <si>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</si>
  <si>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</si>
  <si>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</si>
  <si>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</si>
  <si>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</si>
  <si>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</si>
  <si>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</si>
  <si>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</si>
  <si>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</si>
  <si>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</si>
  <si>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</si>
  <si>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</si>
  <si>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</si>
  <si>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</si>
  <si>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</si>
  <si>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</si>
  <si>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</si>
  <si>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</si>
  <si>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</si>
  <si>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</si>
  <si>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</si>
  <si>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</si>
  <si>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</si>
  <si>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</si>
  <si>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</si>
  <si>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</si>
  <si>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</si>
  <si>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</si>
  <si>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</si>
  <si>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</si>
  <si>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</si>
  <si>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</si>
  <si>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</si>
  <si>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</si>
  <si>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</si>
  <si>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</si>
  <si>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</si>
  <si>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</si>
  <si>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</si>
  <si>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</si>
  <si>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</si>
  <si>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</si>
  <si>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</si>
  <si>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</si>
  <si>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</si>
  <si>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</si>
  <si>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</si>
  <si>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</si>
  <si>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</si>
  <si>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</si>
  <si>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</si>
  <si>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</si>
  <si>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</si>
  <si>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</si>
  <si>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</si>
  <si>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</si>
  <si>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</si>
  <si>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</si>
  <si>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</si>
  <si>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</si>
  <si>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</si>
  <si>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</si>
  <si>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</si>
  <si>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</si>
  <si>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</si>
  <si>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</si>
  <si>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</si>
  <si>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</si>
  <si>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</si>
  <si>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</si>
  <si>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</si>
  <si>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</si>
  <si>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</si>
  <si>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</si>
  <si>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</si>
  <si>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</si>
  <si>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</si>
  <si>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</si>
  <si>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</si>
  <si>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</si>
  <si>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</si>
  <si>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</si>
  <si>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</si>
  <si>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</si>
  <si>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</si>
  <si>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</si>
  <si>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</si>
  <si>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</si>
  <si>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</si>
  <si>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</si>
  <si>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</si>
  <si>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</si>
  <si>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</si>
  <si>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</si>
  <si>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</si>
  <si>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</si>
  <si>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</si>
  <si>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</si>
  <si>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</si>
  <si>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</si>
  <si>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</si>
  <si>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</si>
  <si>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</si>
  <si>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</si>
  <si>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</si>
  <si>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</si>
  <si>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</si>
  <si>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</si>
  <si>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</si>
  <si>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</si>
  <si>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</si>
  <si>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</si>
  <si>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</si>
  <si>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</si>
  <si>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</si>
  <si>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</si>
  <si>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</si>
  <si>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</si>
  <si>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</si>
  <si>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</si>
  <si>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</si>
  <si>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</si>
  <si>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</si>
  <si>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</si>
  <si>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</si>
  <si>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</si>
  <si>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</si>
  <si>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</si>
  <si>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</si>
  <si>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</si>
  <si>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</si>
  <si>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</si>
  <si>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</si>
  <si>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</si>
  <si>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</si>
  <si>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</si>
  <si>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</si>
  <si>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</si>
  <si>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</si>
  <si>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</si>
  <si>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</si>
  <si>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</si>
  <si>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</si>
  <si>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</si>
  <si>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</si>
  <si>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</si>
  <si>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</si>
  <si>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</si>
  <si>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</si>
  <si>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</si>
  <si>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</si>
  <si>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</si>
  <si>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</si>
  <si>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</si>
  <si>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</si>
  <si>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</si>
  <si>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</si>
  <si>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</si>
  <si>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</si>
  <si>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</si>
  <si>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</si>
  <si>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</si>
  <si>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</si>
  <si>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</si>
  <si>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</si>
  <si>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</si>
  <si>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</si>
  <si>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</si>
  <si>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</si>
  <si>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</si>
  <si>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</si>
  <si>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</si>
  <si>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</si>
  <si>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</si>
  <si>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</si>
  <si>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</si>
  <si>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</si>
  <si>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</si>
  <si>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</si>
  <si>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</si>
  <si>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</si>
  <si>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</si>
  <si>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</si>
  <si>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</si>
  <si>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</si>
  <si>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</si>
  <si>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</si>
  <si>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</si>
  <si>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</si>
  <si>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</si>
  <si>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</si>
  <si>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</si>
  <si>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</si>
  <si>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</si>
  <si>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</si>
  <si>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</si>
  <si>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</si>
  <si>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</si>
  <si>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</si>
  <si>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</si>
  <si>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</si>
  <si>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</si>
  <si>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</si>
  <si>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</si>
  <si>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</si>
  <si>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</si>
  <si>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</si>
  <si>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</si>
  <si>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</si>
  <si>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</si>
  <si>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</si>
  <si>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</si>
  <si>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</si>
  <si>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</si>
  <si>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</si>
  <si>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</si>
  <si>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</si>
  <si>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</si>
  <si>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</si>
  <si>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</si>
  <si>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</si>
  <si>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</si>
  <si>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</si>
  <si>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</si>
  <si>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</si>
  <si>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</si>
  <si>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</si>
  <si>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</si>
  <si>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</si>
  <si>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</si>
  <si>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</si>
  <si>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</si>
  <si>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</si>
  <si>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</si>
  <si>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</si>
  <si>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</si>
  <si>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</si>
  <si>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</si>
  <si>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</si>
  <si>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</si>
  <si>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</si>
  <si>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</si>
  <si>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</si>
  <si>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</si>
  <si>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</si>
  <si>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</si>
  <si>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</si>
  <si>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</si>
  <si>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</si>
  <si>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</si>
  <si>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</si>
  <si>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</si>
  <si>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</si>
  <si>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</si>
  <si>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</si>
  <si>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</si>
  <si>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</si>
  <si>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</si>
  <si>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</si>
  <si>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</si>
  <si>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</si>
  <si>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</si>
  <si>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</si>
  <si>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</si>
  <si>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</si>
  <si>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</si>
  <si>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</si>
  <si>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</si>
  <si>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</si>
  <si>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</si>
  <si>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</si>
  <si>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</si>
  <si>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</si>
  <si>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</si>
  <si>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</si>
  <si>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</si>
  <si>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</si>
  <si>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</si>
  <si>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</si>
  <si>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</si>
  <si>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</si>
  <si>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</si>
  <si>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</si>
  <si>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</si>
  <si>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</si>
  <si>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</si>
  <si>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</si>
  <si>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</si>
  <si>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</si>
  <si>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</si>
  <si>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</si>
  <si>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</si>
  <si>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</si>
  <si>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</si>
  <si>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</si>
  <si>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</si>
  <si>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</si>
  <si>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</si>
  <si>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</si>
  <si>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</si>
  <si>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</si>
  <si>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</si>
  <si>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</si>
  <si>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</si>
  <si>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</si>
  <si>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</si>
  <si>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</si>
  <si>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</si>
  <si>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</si>
  <si>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</si>
  <si>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</si>
  <si>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</si>
  <si>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</si>
  <si>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</si>
  <si>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</si>
  <si>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</si>
  <si>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</si>
  <si>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</si>
  <si>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</si>
  <si>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</si>
  <si>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</si>
  <si>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</si>
  <si>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</si>
  <si>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</si>
  <si>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</si>
  <si>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</si>
  <si>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</si>
  <si>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</si>
  <si>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</si>
  <si>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</si>
  <si>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</si>
  <si>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</si>
  <si>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</si>
  <si>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</si>
  <si>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</si>
  <si>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</si>
  <si>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</si>
  <si>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</si>
  <si>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</si>
  <si>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</si>
  <si>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</si>
  <si>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</si>
  <si>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</si>
  <si>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</si>
  <si>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</si>
  <si>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</si>
  <si>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</si>
  <si>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</si>
  <si>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</si>
  <si>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</si>
  <si>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</si>
  <si>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</si>
  <si>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</si>
  <si>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</si>
  <si>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</si>
  <si>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</si>
  <si>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</si>
  <si>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</si>
  <si>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</si>
  <si>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</si>
  <si>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</si>
  <si>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</si>
  <si>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</si>
  <si>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</si>
  <si>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</si>
  <si>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</si>
  <si>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</si>
  <si>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</si>
  <si>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</si>
  <si>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</si>
  <si>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</si>
  <si>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</si>
  <si>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</si>
  <si>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</si>
  <si>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</si>
  <si>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</si>
  <si>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</si>
  <si>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</si>
  <si>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</si>
  <si>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</si>
  <si>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</si>
  <si>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</si>
  <si>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</si>
  <si>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</si>
  <si>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</si>
  <si>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</si>
  <si>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</si>
  <si>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</si>
  <si>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</si>
  <si>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</si>
  <si>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</si>
  <si>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</si>
  <si>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</si>
  <si>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</si>
  <si>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</si>
  <si>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</si>
  <si>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</si>
  <si>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</si>
  <si>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</si>
  <si>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</si>
  <si>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</si>
  <si>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</si>
  <si>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</si>
  <si>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</si>
  <si>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</si>
  <si>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</si>
  <si>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</si>
  <si>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</si>
  <si>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</si>
  <si>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</si>
  <si>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</si>
  <si>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</si>
  <si>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</si>
  <si>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</si>
  <si>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</si>
  <si>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</si>
  <si>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</si>
  <si>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</si>
  <si>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</si>
  <si>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</si>
  <si>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</si>
  <si>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</si>
  <si>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</si>
  <si>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</si>
  <si>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</si>
  <si>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</si>
  <si>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</si>
  <si>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</si>
  <si>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</si>
  <si>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</si>
  <si>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</si>
  <si>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</si>
  <si>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</si>
  <si>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</si>
  <si>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</si>
  <si>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</si>
  <si>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</si>
  <si>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</si>
  <si>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</si>
  <si>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</si>
  <si>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</si>
  <si>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</si>
  <si>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</si>
  <si>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</si>
  <si>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</si>
  <si>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</si>
  <si>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</si>
  <si>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</si>
  <si>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</si>
  <si>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</si>
  <si>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</si>
  <si>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</si>
  <si>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</si>
  <si>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</si>
  <si>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</si>
  <si>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</si>
  <si>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</si>
  <si>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</si>
  <si>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</si>
  <si>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</si>
  <si>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</si>
  <si>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</si>
  <si>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</si>
  <si>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</si>
  <si>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</si>
  <si>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</si>
  <si>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</si>
  <si>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</si>
  <si>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</si>
  <si>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</si>
  <si>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</si>
  <si>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</si>
  <si>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</si>
  <si>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</si>
  <si>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</si>
  <si>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</si>
  <si>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</si>
  <si>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</si>
  <si>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</si>
  <si>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</si>
  <si>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</si>
  <si>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</si>
  <si>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</si>
  <si>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</si>
  <si>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</si>
  <si>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</si>
  <si>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</si>
  <si>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</si>
  <si>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</si>
  <si>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</si>
  <si>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</si>
  <si>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</si>
  <si>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</si>
  <si>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</si>
  <si>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</si>
  <si>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</si>
  <si>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</si>
  <si>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</si>
  <si>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</si>
  <si>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</si>
  <si>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</si>
  <si>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</si>
  <si>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</si>
  <si>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</si>
  <si>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</si>
  <si>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</si>
  <si>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</si>
  <si>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</si>
  <si>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</si>
  <si>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</si>
  <si>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</si>
  <si>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</si>
  <si>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</si>
  <si>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</si>
  <si>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</si>
  <si>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</si>
  <si>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</si>
  <si>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</si>
  <si>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</si>
  <si>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</si>
  <si>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</si>
  <si>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</si>
  <si>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</si>
  <si>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</si>
  <si>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</si>
  <si>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</si>
  <si>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</si>
  <si>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</si>
  <si>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</si>
  <si>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</si>
  <si>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</si>
  <si>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</si>
  <si>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</si>
  <si>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</si>
  <si>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</si>
  <si>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</si>
  <si>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</si>
  <si>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</si>
  <si>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</si>
  <si>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</si>
  <si>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</si>
  <si>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</si>
  <si>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</si>
  <si>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</si>
  <si>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</si>
  <si>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</si>
  <si>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</si>
  <si>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</si>
  <si>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</si>
  <si>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</si>
  <si>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</si>
  <si>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</si>
  <si>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</si>
  <si>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</si>
  <si>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</si>
  <si>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</si>
  <si>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</si>
  <si>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</si>
  <si>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</si>
  <si>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</si>
  <si>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</si>
  <si>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</si>
  <si>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</si>
  <si>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</si>
  <si>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</si>
  <si>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</si>
  <si>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</si>
  <si>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</si>
  <si>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</si>
  <si>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</si>
  <si>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</si>
  <si>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</si>
  <si>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</si>
  <si>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</si>
  <si>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</si>
  <si>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</si>
  <si>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</si>
  <si>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</si>
  <si>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</si>
  <si>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</si>
  <si>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</si>
  <si>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</si>
  <si>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</si>
  <si>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</si>
  <si>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</si>
  <si>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</si>
  <si>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</si>
  <si>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</si>
  <si>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</si>
  <si>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</si>
  <si>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</si>
  <si>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</si>
  <si>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</si>
  <si>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</si>
  <si>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</si>
  <si>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</si>
  <si>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</si>
  <si>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</si>
  <si>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</si>
  <si>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</si>
  <si>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</si>
  <si>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</si>
  <si>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</si>
  <si>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</si>
  <si>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</si>
  <si>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</si>
  <si>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</si>
  <si>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</si>
  <si>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</si>
  <si>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</si>
  <si>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</si>
  <si>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</si>
  <si>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</si>
  <si>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</si>
  <si>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</si>
  <si>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</si>
  <si>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</si>
  <si>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</si>
  <si>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</si>
  <si>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</si>
  <si>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</si>
  <si>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</si>
  <si>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</si>
  <si>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</si>
  <si>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</si>
  <si>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</si>
  <si>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</si>
  <si>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</si>
  <si>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</si>
  <si>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</si>
  <si>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</si>
  <si>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</si>
  <si>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</si>
  <si>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</si>
  <si>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</si>
  <si>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</si>
  <si>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</si>
  <si>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</si>
  <si>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</si>
  <si>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</si>
  <si>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</si>
  <si>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</si>
  <si>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</si>
  <si>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</si>
  <si>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</si>
  <si>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</si>
  <si>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</si>
  <si>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</si>
  <si>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</si>
  <si>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</si>
  <si>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</si>
  <si>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</si>
  <si>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</si>
  <si>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</si>
  <si>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</si>
  <si>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</si>
  <si>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</si>
  <si>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</si>
  <si>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</si>
  <si>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</si>
  <si>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</si>
  <si>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</si>
  <si>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</si>
  <si>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</si>
  <si>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</si>
  <si>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</si>
  <si>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</si>
  <si>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</si>
  <si>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</si>
  <si>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</si>
  <si>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</si>
  <si>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</si>
  <si>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</si>
  <si>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</si>
  <si>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</si>
  <si>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</si>
  <si>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</si>
  <si>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</si>
  <si>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</si>
  <si>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</si>
  <si>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</si>
  <si>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</si>
  <si>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</si>
  <si>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</si>
  <si>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</si>
  <si>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</si>
  <si>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</si>
  <si>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</si>
  <si>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</si>
  <si>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</si>
  <si>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</si>
  <si>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</si>
  <si>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</si>
  <si>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</si>
  <si>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</si>
  <si>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</si>
  <si>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</si>
  <si>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</si>
  <si>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</si>
  <si>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</si>
  <si>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</si>
  <si>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</si>
  <si>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</si>
  <si>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</si>
  <si>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</si>
  <si>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</si>
  <si>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</si>
  <si>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</si>
  <si>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</si>
  <si>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</si>
  <si>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</si>
  <si>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</si>
  <si>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</si>
  <si>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</si>
  <si>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</si>
  <si>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</si>
  <si>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</si>
  <si>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</si>
  <si>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</si>
  <si>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</si>
  <si>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</si>
  <si>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</si>
  <si>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</si>
  <si>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</si>
  <si>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</si>
  <si>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</si>
  <si>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</si>
  <si>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</si>
  <si>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</si>
  <si>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</si>
  <si>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</si>
  <si>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</si>
  <si>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</si>
  <si>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</si>
  <si>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</si>
  <si>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</si>
  <si>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</si>
  <si>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</si>
  <si>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</si>
  <si>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</si>
  <si>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</si>
  <si>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</si>
  <si>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</si>
  <si>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</si>
  <si>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</si>
  <si>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</si>
  <si>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</si>
  <si>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</si>
  <si>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</si>
  <si>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</si>
  <si>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</si>
  <si>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</si>
  <si>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</si>
  <si>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</si>
  <si>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</si>
  <si>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</si>
  <si>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</si>
  <si>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</si>
  <si>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</si>
  <si>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</si>
  <si>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</si>
  <si>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</si>
  <si>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</si>
  <si>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</si>
  <si>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</si>
  <si>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</si>
  <si>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</si>
  <si>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</si>
  <si>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</si>
  <si>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</si>
  <si>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</si>
  <si>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</si>
  <si>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</si>
  <si>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</si>
  <si>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</si>
  <si>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</si>
  <si>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</si>
  <si>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</si>
  <si>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</si>
  <si>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</si>
  <si>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</si>
  <si>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</si>
  <si>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</si>
  <si>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</si>
  <si>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</si>
  <si>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</si>
  <si>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</si>
  <si>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</si>
  <si>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</si>
  <si>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</si>
  <si>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</si>
  <si>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</si>
  <si>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</si>
  <si>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</si>
  <si>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</si>
  <si>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</si>
  <si>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</si>
  <si>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</si>
  <si>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</si>
  <si>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</si>
  <si>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</si>
  <si>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</si>
  <si>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</si>
  <si>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</si>
  <si>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</si>
  <si>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</si>
  <si>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</si>
  <si>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</si>
  <si>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</si>
  <si>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</si>
  <si>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</si>
  <si>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</si>
  <si>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</si>
  <si>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</si>
  <si>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</si>
  <si>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</si>
  <si>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</si>
  <si>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</si>
  <si>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</si>
  <si>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</si>
  <si>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</si>
  <si>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</si>
  <si>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</si>
  <si>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</si>
  <si>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</si>
  <si>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</si>
  <si>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</si>
  <si>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</si>
  <si>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</si>
  <si>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</si>
  <si>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</si>
  <si>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</si>
  <si>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</si>
  <si>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</si>
  <si>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</si>
  <si>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</si>
  <si>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</si>
  <si>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</si>
  <si>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</si>
  <si>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</si>
  <si>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</si>
  <si>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</si>
  <si>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</si>
  <si>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</si>
  <si>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</si>
  <si>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</si>
  <si>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</si>
  <si>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</si>
  <si>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</si>
  <si>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</si>
  <si>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</si>
  <si>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</si>
  <si>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</si>
  <si>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</si>
  <si>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</si>
  <si>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</si>
  <si>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</si>
  <si>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</si>
  <si>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</si>
  <si>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</si>
  <si>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</si>
  <si>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</si>
  <si>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</si>
  <si>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</si>
  <si>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</si>
  <si>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</si>
  <si>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</si>
  <si>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</si>
  <si>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</si>
  <si>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</si>
  <si>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</si>
  <si>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</si>
  <si>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</si>
  <si>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</si>
  <si>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</si>
  <si>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</si>
  <si>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</si>
  <si>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</si>
  <si>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</si>
  <si>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</si>
  <si>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</si>
  <si>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</si>
  <si>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</si>
  <si>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</si>
  <si>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</si>
  <si>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</si>
  <si>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</si>
  <si>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</si>
  <si>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</si>
  <si>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</si>
  <si>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</si>
  <si>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</si>
  <si>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</si>
  <si>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</si>
  <si>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</si>
  <si>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</si>
  <si>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</si>
  <si>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</si>
  <si>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</si>
  <si>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</si>
  <si>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</si>
  <si>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</si>
  <si>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</si>
  <si>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</si>
  <si>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</si>
  <si>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</si>
  <si>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</si>
  <si>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</si>
  <si>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</si>
  <si>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</si>
  <si>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</si>
  <si>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</si>
  <si>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</si>
  <si>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</si>
  <si>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</si>
  <si>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</si>
  <si>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</si>
  <si>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</si>
  <si>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</si>
  <si>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</si>
  <si>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</si>
  <si>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</si>
  <si>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</si>
  <si>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</si>
  <si>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</si>
  <si>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</si>
  <si>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</si>
  <si>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</si>
  <si>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</si>
  <si>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</si>
  <si>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</si>
  <si>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</si>
  <si>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</si>
  <si>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</si>
  <si>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</si>
  <si>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</si>
  <si>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</si>
  <si>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</si>
  <si>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</si>
  <si>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</si>
  <si>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</si>
  <si>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</si>
  <si>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</si>
  <si>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</si>
  <si>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</si>
  <si>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</si>
  <si>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</si>
  <si>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</si>
  <si>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</si>
  <si>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</si>
  <si>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</si>
  <si>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</si>
  <si>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</si>
  <si>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</si>
  <si>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</si>
  <si>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</si>
  <si>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</si>
  <si>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</si>
  <si>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</si>
  <si>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</si>
  <si>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</si>
  <si>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</si>
  <si>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</si>
  <si>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</si>
  <si>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</si>
  <si>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</si>
  <si>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</si>
  <si>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</si>
  <si>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</si>
  <si>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</si>
  <si>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</si>
  <si>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</si>
  <si>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</si>
  <si>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</si>
  <si>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</si>
  <si>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</si>
  <si>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</si>
  <si>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</si>
  <si>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</si>
  <si>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</si>
  <si>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</si>
  <si>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</si>
  <si>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</si>
  <si>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</si>
  <si>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</si>
  <si>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</si>
  <si>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</si>
  <si>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</si>
  <si>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</si>
  <si>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</si>
  <si>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</si>
  <si>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</si>
  <si>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</si>
  <si>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</si>
  <si>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</si>
  <si>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</si>
  <si>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</si>
  <si>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</si>
  <si>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</si>
  <si>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</si>
  <si>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</si>
  <si>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</si>
  <si>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</si>
  <si>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</si>
  <si>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</si>
  <si>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</si>
  <si>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</si>
  <si>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</si>
  <si>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</si>
  <si>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</si>
  <si>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</si>
  <si>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</si>
  <si>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</si>
  <si>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</si>
  <si>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</si>
  <si>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</si>
  <si>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</si>
  <si>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</si>
  <si>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</si>
  <si>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</si>
  <si>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</si>
  <si>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</si>
  <si>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</si>
  <si>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</si>
  <si>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</si>
  <si>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</si>
  <si>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</si>
  <si>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</si>
  <si>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</si>
  <si>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</si>
  <si>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</si>
  <si>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</si>
  <si>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</si>
  <si>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</si>
  <si>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</si>
  <si>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</si>
  <si>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</si>
  <si>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</si>
  <si>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</si>
  <si>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</si>
  <si>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</si>
  <si>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</si>
  <si>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</si>
  <si>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</si>
  <si>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</si>
  <si>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</si>
  <si>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</si>
  <si>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</si>
  <si>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</si>
  <si>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</si>
  <si>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</si>
  <si>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</si>
  <si>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</si>
  <si>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</si>
  <si>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</si>
  <si>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</si>
  <si>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</si>
  <si>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</si>
  <si>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</si>
  <si>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</si>
  <si>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</si>
  <si>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</si>
  <si>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</si>
  <si>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</si>
  <si>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</si>
  <si>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</si>
  <si>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</si>
  <si>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</si>
  <si>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</si>
  <si>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</si>
  <si>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</si>
  <si>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</si>
  <si>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</si>
  <si>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</si>
  <si>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</si>
  <si>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</si>
  <si>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</si>
  <si>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</si>
  <si>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</si>
  <si>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</si>
  <si>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</si>
  <si>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</si>
  <si>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</si>
  <si>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</si>
  <si>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</si>
  <si>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</si>
  <si>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</si>
  <si>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</si>
  <si>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</si>
  <si>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</si>
  <si>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</si>
  <si>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</si>
  <si>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</si>
  <si>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</si>
  <si>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</si>
  <si>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</si>
  <si>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</si>
  <si>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</si>
  <si>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</si>
  <si>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</si>
  <si>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</si>
  <si>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</si>
  <si>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</si>
  <si>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</si>
  <si>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</si>
  <si>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</si>
  <si>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</si>
  <si>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</si>
  <si>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</si>
  <si>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</si>
  <si>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</si>
  <si>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</si>
  <si>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</si>
  <si>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</si>
  <si>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</si>
  <si>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</si>
  <si>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</si>
  <si>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</si>
  <si>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</si>
  <si>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</si>
  <si>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</si>
  <si>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</si>
  <si>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</si>
  <si>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</si>
  <si>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</si>
  <si>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</si>
  <si>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</si>
  <si>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</si>
  <si>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</si>
  <si>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</si>
  <si>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</si>
  <si>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</si>
  <si>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</si>
  <si>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</si>
  <si>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</si>
  <si>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</si>
  <si>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</si>
  <si>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</si>
  <si>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</si>
  <si>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</si>
  <si>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</si>
  <si>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</si>
  <si>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</si>
  <si>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</si>
  <si>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</si>
  <si>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</si>
  <si>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</si>
  <si>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</si>
  <si>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</si>
  <si>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</si>
  <si>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</si>
  <si>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</si>
  <si>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</si>
  <si>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</si>
  <si>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</si>
  <si>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</si>
  <si>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</si>
  <si>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</si>
  <si>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</si>
  <si>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</si>
  <si>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</si>
  <si>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</si>
  <si>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</si>
  <si>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</si>
  <si>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</si>
  <si>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</si>
  <si>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</si>
  <si>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</si>
  <si>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</si>
  <si>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</si>
  <si>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</si>
  <si>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</si>
  <si>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</si>
  <si>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</si>
  <si>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</si>
  <si>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</si>
  <si>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</si>
  <si>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</si>
  <si>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</si>
  <si>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</si>
  <si>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</si>
  <si>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</si>
  <si>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</si>
  <si>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</si>
  <si>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</si>
  <si>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</si>
  <si>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</si>
  <si>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</si>
  <si>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</si>
  <si>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</si>
  <si>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</si>
  <si>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</si>
  <si>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</si>
  <si>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</si>
  <si>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</si>
  <si>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</si>
  <si>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</si>
  <si>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</si>
  <si>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</si>
  <si>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</si>
  <si>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</si>
  <si>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</si>
  <si>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</si>
  <si>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</si>
  <si>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</si>
  <si>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</si>
  <si>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</si>
  <si>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</si>
  <si>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</si>
  <si>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</si>
  <si>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</si>
  <si>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</si>
  <si>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</si>
  <si>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</si>
  <si>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</si>
  <si>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</si>
  <si>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</si>
  <si>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</si>
  <si>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</si>
  <si>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</si>
  <si>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</si>
  <si>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</si>
  <si>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</si>
  <si>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</si>
  <si>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</si>
  <si>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</si>
  <si>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</si>
  <si>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</si>
  <si>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</si>
  <si>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</si>
  <si>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</si>
  <si>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</si>
  <si>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</si>
  <si>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</si>
  <si>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</si>
  <si>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</si>
  <si>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</si>
  <si>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</si>
  <si>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</si>
  <si>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</si>
  <si>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</si>
  <si>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</si>
  <si>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</si>
  <si>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</si>
  <si>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</si>
  <si>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</si>
  <si>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</si>
  <si>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</si>
  <si>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</si>
  <si>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</si>
  <si>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</si>
  <si>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</si>
  <si>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</si>
  <si>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</si>
  <si>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</si>
  <si>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</si>
  <si>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</si>
  <si>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</si>
  <si>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</si>
  <si>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</si>
  <si>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</si>
  <si>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</si>
  <si>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</si>
  <si>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</si>
  <si>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</si>
  <si>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</si>
  <si>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</si>
  <si>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</si>
  <si>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</si>
  <si>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</si>
  <si>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</si>
  <si>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</si>
  <si>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</si>
  <si>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</si>
  <si>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</si>
  <si>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</si>
  <si>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</si>
  <si>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</si>
  <si>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</si>
  <si>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</si>
  <si>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</si>
  <si>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</si>
  <si>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</si>
  <si>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</si>
  <si>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</si>
  <si>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</si>
  <si>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</si>
  <si>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</si>
  <si>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</si>
  <si>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</si>
  <si>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</si>
  <si>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</si>
  <si>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</si>
  <si>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</si>
  <si>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</si>
  <si>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</si>
  <si>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</si>
  <si>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</si>
  <si>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</si>
  <si>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</si>
  <si>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</si>
  <si>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</si>
  <si>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</si>
  <si>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</si>
  <si>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</si>
  <si>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</si>
  <si>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</si>
  <si>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</si>
  <si>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</si>
  <si>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</si>
  <si>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</si>
  <si>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</si>
  <si>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</si>
  <si>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</si>
  <si>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</si>
  <si>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</si>
  <si>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</si>
  <si>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</si>
  <si>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</si>
  <si>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</si>
  <si>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</si>
  <si>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</si>
  <si>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</si>
  <si>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</si>
  <si>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</si>
  <si>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</si>
  <si>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</si>
  <si>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</si>
  <si>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</si>
  <si>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</si>
  <si>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</si>
  <si>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</si>
  <si>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</si>
  <si>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</si>
  <si>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</si>
  <si>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</si>
  <si>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</si>
  <si>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</si>
  <si>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</si>
  <si>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</si>
  <si>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</si>
  <si>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</si>
  <si>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</si>
  <si>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</si>
  <si>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</si>
  <si>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</si>
  <si>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</si>
  <si>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</si>
  <si>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</si>
  <si>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</si>
  <si>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</si>
  <si>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</si>
  <si>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</si>
  <si>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</si>
  <si>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</si>
  <si>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</si>
  <si>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</si>
  <si>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</si>
  <si>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</si>
  <si>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</si>
  <si>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</si>
  <si>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</si>
  <si>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</si>
  <si>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</si>
  <si>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</si>
  <si>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</si>
  <si>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</si>
  <si>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</si>
  <si>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</si>
  <si>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</si>
  <si>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</si>
  <si>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</si>
  <si>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</si>
  <si>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</si>
  <si>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</si>
  <si>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</si>
  <si>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</si>
  <si>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</si>
  <si>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</si>
  <si>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</si>
  <si>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</si>
  <si>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</si>
  <si>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</si>
  <si>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</si>
  <si>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</si>
  <si>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</si>
  <si>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</si>
  <si>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</si>
  <si>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</si>
  <si>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</si>
  <si>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</si>
  <si>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</si>
  <si>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</si>
  <si>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</si>
  <si>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</si>
  <si>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</si>
  <si>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</si>
  <si>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</si>
  <si>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</si>
  <si>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</si>
  <si>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</si>
  <si>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</si>
  <si>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</si>
  <si>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</si>
  <si>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</si>
  <si>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</si>
  <si>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</si>
  <si>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</si>
  <si>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</si>
  <si>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</si>
  <si>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</si>
  <si>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</si>
  <si>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</si>
  <si>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</si>
  <si>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</si>
  <si>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</si>
  <si>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</si>
  <si>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</si>
  <si>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</si>
  <si>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</si>
  <si>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</si>
  <si>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</si>
  <si>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</si>
  <si>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</si>
  <si>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</si>
  <si>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</si>
  <si>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</si>
  <si>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</si>
  <si>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</si>
  <si>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</si>
  <si>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</si>
  <si>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</si>
  <si>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</si>
  <si>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</si>
  <si>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</si>
  <si>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</si>
  <si>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</si>
  <si>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</si>
  <si>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</si>
  <si>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</si>
  <si>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</si>
  <si>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</si>
  <si>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</si>
  <si>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</si>
  <si>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</si>
  <si>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</si>
  <si>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</si>
  <si>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</si>
  <si>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</si>
  <si>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</si>
  <si>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</si>
  <si>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</si>
  <si>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</si>
  <si>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</si>
  <si>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</si>
  <si>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</si>
  <si>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</si>
  <si>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</si>
  <si>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</si>
  <si>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</si>
  <si>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</si>
  <si>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</si>
  <si>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</si>
  <si>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</si>
  <si>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</si>
  <si>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</si>
  <si>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</si>
  <si>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</si>
  <si>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</si>
  <si>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</si>
  <si>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</si>
  <si>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</si>
  <si>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</si>
  <si>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</si>
  <si>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</si>
  <si>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</si>
  <si>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</si>
  <si>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</si>
  <si>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</si>
  <si>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</si>
  <si>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</si>
  <si>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</si>
  <si>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</si>
  <si>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</si>
  <si>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</si>
  <si>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</si>
  <si>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</si>
  <si>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</si>
  <si>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</si>
  <si>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</si>
  <si>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</si>
  <si>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</si>
  <si>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</si>
  <si>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</si>
  <si>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</si>
  <si>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</si>
  <si>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</si>
  <si>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</si>
  <si>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</si>
  <si>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</si>
  <si>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</si>
  <si>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</si>
  <si>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</si>
  <si>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</si>
  <si>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</si>
  <si>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</si>
  <si>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</si>
  <si>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</si>
  <si>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</si>
  <si>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</si>
  <si>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</si>
  <si>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</si>
  <si>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</si>
  <si>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</si>
  <si>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</si>
  <si>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</si>
  <si>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</si>
  <si>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</si>
  <si>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</si>
  <si>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</si>
  <si>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</si>
  <si>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</si>
  <si>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</si>
  <si>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</si>
  <si>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</si>
  <si>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</si>
  <si>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</si>
  <si>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</si>
  <si>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</si>
  <si>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</si>
  <si>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</si>
  <si>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</si>
  <si>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</si>
  <si>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</si>
  <si>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</si>
  <si>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</si>
  <si>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</si>
  <si>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</si>
  <si>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</si>
  <si>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</si>
  <si>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</si>
  <si>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</si>
  <si>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</si>
  <si>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</si>
  <si>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</si>
  <si>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</si>
  <si>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</si>
  <si>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</si>
  <si>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</si>
  <si>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</si>
  <si>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</si>
  <si>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</si>
  <si>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</si>
  <si>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</si>
  <si>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</si>
  <si>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</si>
  <si>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</si>
  <si>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</si>
  <si>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</si>
  <si>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</si>
  <si>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</si>
  <si>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</si>
  <si>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</si>
  <si>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</si>
  <si>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</si>
  <si>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</si>
  <si>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</si>
  <si>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</si>
  <si>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</si>
  <si>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</si>
  <si>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</si>
  <si>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</si>
  <si>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</si>
  <si>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</si>
  <si>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</si>
  <si>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</si>
  <si>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</si>
  <si>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</si>
  <si>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</si>
  <si>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</si>
  <si>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</si>
  <si>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</si>
  <si>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</si>
  <si>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</si>
  <si>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</si>
  <si>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</si>
  <si>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</si>
  <si>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</si>
  <si>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</si>
  <si>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</si>
  <si>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</si>
  <si>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</si>
  <si>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</si>
  <si>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</si>
  <si>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</si>
  <si>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</si>
  <si>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</si>
  <si>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</si>
  <si>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</si>
  <si>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</si>
  <si>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</si>
  <si>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</si>
  <si>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</si>
  <si>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</si>
  <si>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</si>
  <si>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</si>
  <si>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</si>
  <si>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</si>
  <si>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</si>
  <si>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</si>
  <si>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</si>
  <si>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</si>
  <si>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</si>
  <si>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</si>
  <si>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</si>
  <si>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</si>
  <si>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</si>
  <si>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</si>
  <si>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</si>
  <si>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</si>
  <si>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</si>
  <si>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</si>
  <si>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</si>
  <si>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</si>
  <si>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</si>
  <si>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</si>
  <si>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</si>
  <si>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</si>
  <si>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</si>
  <si>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</si>
  <si>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</si>
  <si>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</si>
  <si>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</si>
  <si>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</si>
  <si>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</si>
  <si>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</si>
  <si>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</si>
  <si>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</si>
  <si>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</si>
  <si>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</si>
  <si>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</si>
  <si>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</si>
  <si>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</si>
  <si>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</si>
  <si>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</si>
  <si>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</si>
  <si>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</si>
  <si>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</si>
  <si>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</si>
  <si>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</si>
  <si>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</si>
  <si>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</si>
  <si>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</si>
  <si>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</si>
  <si>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</si>
  <si>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</si>
  <si>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</si>
  <si>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</si>
  <si>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</si>
  <si>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</si>
  <si>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</si>
  <si>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</si>
  <si>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</si>
  <si>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</si>
  <si>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</si>
  <si>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</si>
  <si>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</si>
  <si>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</si>
  <si>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</si>
  <si>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</si>
  <si>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</si>
  <si>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</si>
  <si>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</si>
  <si>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</si>
  <si>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</si>
  <si>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</si>
  <si>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</si>
  <si>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</si>
  <si>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</si>
  <si>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</si>
  <si>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</si>
  <si>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</si>
  <si>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</si>
  <si>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</si>
  <si>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</si>
  <si>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</si>
  <si>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</si>
  <si>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</si>
  <si>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</si>
  <si>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</si>
  <si>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</si>
  <si>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</si>
  <si>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</si>
  <si>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</si>
  <si>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</si>
  <si>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</si>
  <si>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</si>
  <si>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</si>
  <si>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</si>
  <si>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</si>
  <si>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</si>
  <si>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</si>
  <si>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</si>
  <si>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</si>
  <si>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</si>
  <si>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</si>
  <si>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</si>
  <si>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</si>
  <si>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</si>
  <si>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</si>
  <si>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</si>
  <si>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</si>
  <si>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</si>
  <si>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</si>
  <si>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</si>
  <si>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</si>
  <si>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</si>
  <si>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</si>
  <si>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</si>
  <si>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</si>
  <si>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</si>
  <si>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</si>
  <si>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</si>
  <si>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</si>
  <si>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</si>
  <si>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</si>
  <si>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</si>
  <si>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</si>
  <si>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</si>
  <si>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</si>
  <si>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</si>
  <si>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</si>
  <si>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</si>
  <si>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</si>
  <si>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</si>
  <si>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</si>
  <si>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</si>
  <si>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</si>
  <si>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</si>
  <si>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</si>
  <si>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</si>
  <si>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</si>
  <si>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</si>
  <si>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</si>
  <si>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</si>
  <si>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</si>
  <si>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</si>
  <si>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</si>
  <si>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</si>
  <si>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</si>
  <si>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</si>
  <si>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</si>
  <si>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</si>
  <si>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</si>
  <si>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</si>
  <si>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</si>
  <si>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</si>
  <si>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</si>
  <si>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</si>
  <si>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</si>
  <si>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</si>
  <si>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</si>
  <si>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</si>
  <si>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</si>
  <si>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</si>
  <si>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</si>
  <si>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</si>
  <si>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</si>
  <si>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</si>
  <si>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</si>
  <si>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</si>
  <si>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</si>
  <si>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</si>
  <si>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</si>
  <si>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</si>
  <si>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</si>
  <si>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</si>
  <si>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</si>
  <si>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</si>
  <si>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</si>
  <si>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</si>
  <si>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</si>
  <si>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</si>
  <si>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</si>
  <si>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</si>
  <si>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</si>
  <si>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</si>
  <si>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</si>
  <si>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</si>
  <si>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</si>
  <si>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</si>
  <si>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</si>
  <si>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</si>
  <si>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</si>
  <si>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</si>
  <si>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</si>
  <si>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</si>
  <si>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</si>
  <si>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</si>
  <si>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</si>
  <si>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</si>
  <si>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</si>
  <si>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</si>
  <si>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</si>
  <si>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</si>
  <si>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</si>
  <si>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</si>
  <si>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</si>
  <si>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</si>
  <si>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</si>
  <si>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</si>
  <si>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</si>
  <si>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</si>
  <si>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</si>
  <si>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</si>
  <si>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</si>
  <si>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</si>
  <si>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</si>
  <si>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</si>
  <si>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</si>
  <si>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</si>
  <si>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</si>
  <si>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</si>
  <si>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</si>
  <si>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</si>
  <si>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</si>
  <si>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</si>
  <si>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</si>
  <si>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</si>
  <si>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</si>
  <si>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</si>
  <si>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</si>
  <si>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</si>
  <si>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</si>
  <si>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</si>
  <si>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</si>
  <si>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</si>
  <si>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</si>
  <si>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</si>
  <si>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</si>
  <si>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</si>
  <si>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</si>
  <si>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</si>
  <si>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</si>
  <si>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</si>
  <si>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</si>
  <si>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</si>
  <si>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</si>
  <si>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</si>
  <si>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</si>
  <si>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</si>
  <si>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</si>
  <si>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</si>
  <si>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</si>
  <si>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</si>
  <si>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</si>
  <si>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</si>
  <si>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</si>
  <si>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</si>
  <si>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</si>
  <si>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</si>
  <si>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</si>
  <si>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</si>
  <si>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</si>
  <si>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</si>
  <si>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</si>
  <si>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</si>
  <si>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</si>
  <si>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</si>
  <si>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</si>
  <si>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</si>
  <si>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</si>
  <si>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</si>
  <si>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</si>
  <si>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</si>
  <si>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</si>
  <si>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</si>
  <si>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</si>
  <si>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</si>
  <si>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</si>
  <si>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</si>
  <si>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</si>
  <si>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</si>
  <si>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</si>
  <si>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</si>
  <si>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</si>
  <si>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</si>
  <si>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</si>
  <si>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</si>
  <si>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</si>
  <si>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</si>
  <si>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</si>
  <si>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</si>
  <si>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</si>
  <si>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</si>
  <si>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</si>
  <si>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</si>
  <si>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</si>
  <si>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</si>
  <si>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</si>
  <si>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</si>
  <si>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</si>
  <si>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</si>
  <si>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</si>
  <si>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</si>
  <si>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</si>
  <si>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</si>
  <si>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</si>
  <si>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</si>
  <si>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</si>
  <si>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</si>
  <si>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</si>
  <si>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</si>
  <si>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</si>
  <si>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</si>
  <si>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</si>
  <si>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</si>
  <si>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</si>
  <si>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</si>
  <si>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</si>
  <si>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</si>
  <si>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</si>
  <si>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</si>
  <si>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</si>
  <si>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</si>
  <si>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</si>
  <si>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</si>
  <si>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</si>
  <si>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</si>
  <si>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</si>
  <si>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</si>
  <si>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</si>
  <si>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</si>
  <si>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</si>
  <si>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</si>
  <si>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</si>
  <si>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</si>
  <si>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</si>
  <si>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</si>
  <si>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</si>
  <si>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</si>
  <si>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</si>
  <si>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</si>
  <si>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</si>
  <si>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</si>
  <si>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</si>
  <si>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</si>
  <si>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</si>
  <si>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</si>
  <si>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</si>
  <si>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</si>
  <si>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</si>
  <si>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</si>
  <si>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</si>
  <si>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</si>
  <si>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</si>
  <si>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</si>
  <si>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</si>
  <si>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</si>
  <si>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</si>
  <si>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</si>
  <si>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</si>
  <si>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</si>
  <si>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</si>
  <si>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</si>
  <si>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</si>
  <si>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</si>
  <si>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</si>
  <si>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</si>
  <si>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</si>
  <si>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</si>
  <si>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</si>
  <si>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</si>
  <si>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</si>
  <si>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</si>
  <si>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</si>
  <si>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</si>
  <si>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</si>
  <si>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</si>
  <si>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</si>
  <si>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</si>
  <si>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</si>
  <si>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</si>
  <si>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</si>
  <si>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</si>
  <si>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</si>
  <si>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</si>
  <si>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</si>
  <si>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</si>
  <si>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</si>
  <si>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</si>
  <si>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</si>
  <si>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</si>
  <si>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</si>
  <si>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</si>
  <si>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</si>
  <si>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</si>
  <si>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</si>
  <si>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</si>
  <si>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</si>
  <si>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</si>
  <si>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</si>
  <si>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</si>
  <si>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</si>
  <si>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</si>
  <si>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</si>
  <si>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</si>
  <si>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</si>
  <si>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</si>
  <si>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</si>
  <si>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</si>
  <si>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</si>
  <si>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</si>
  <si>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</si>
  <si>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</si>
  <si>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</si>
  <si>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</si>
  <si>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</si>
  <si>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</si>
  <si>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</si>
  <si>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</si>
  <si>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</si>
  <si>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</si>
  <si>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</si>
  <si>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</si>
  <si>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</si>
  <si>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</si>
  <si>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</si>
  <si>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</si>
  <si>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</si>
  <si>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</si>
  <si>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</si>
  <si>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</si>
  <si>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</si>
  <si>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</si>
  <si>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</si>
  <si>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</si>
  <si>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</si>
  <si>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</si>
  <si>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</si>
  <si>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</si>
  <si>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</si>
  <si>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</si>
  <si>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</si>
  <si>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</si>
  <si>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</si>
  <si>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</si>
  <si>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</si>
  <si>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</si>
  <si>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</si>
  <si>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</si>
  <si>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</si>
  <si>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</si>
  <si>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</si>
  <si>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</si>
  <si>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</si>
  <si>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</si>
  <si>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</si>
  <si>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</si>
  <si>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</si>
  <si>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</si>
  <si>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</si>
  <si>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</si>
  <si>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</si>
  <si>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</si>
  <si>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</si>
  <si>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</si>
  <si>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</si>
  <si>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</si>
  <si>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</si>
  <si>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</si>
  <si>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</si>
  <si>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</si>
  <si>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</si>
  <si>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</si>
  <si>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</si>
  <si>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</si>
  <si>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</si>
  <si>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</si>
  <si>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</si>
  <si>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</si>
  <si>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</si>
  <si>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</si>
  <si>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</si>
  <si>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</si>
  <si>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</si>
  <si>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</si>
  <si>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</si>
  <si>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</si>
  <si>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</si>
  <si>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</si>
  <si>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</si>
  <si>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</si>
  <si>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</si>
  <si>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</si>
  <si>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</si>
  <si>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</si>
  <si>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</si>
  <si>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</si>
  <si>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</si>
  <si>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</si>
  <si>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</si>
  <si>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</si>
  <si>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</si>
  <si>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</si>
  <si>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</si>
  <si>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</si>
  <si>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</si>
  <si>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</si>
  <si>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</si>
  <si>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</si>
  <si>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</si>
  <si>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</si>
  <si>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</si>
  <si>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</si>
  <si>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</si>
  <si>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</si>
  <si>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</si>
  <si>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</si>
  <si>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</si>
  <si>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</si>
  <si>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</si>
  <si>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</si>
  <si>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</si>
  <si>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</si>
  <si>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</si>
  <si>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</si>
  <si>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</si>
  <si>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</si>
  <si>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</si>
  <si>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</si>
  <si>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</si>
  <si>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</si>
  <si>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</si>
  <si>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</si>
  <si>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</si>
  <si>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</si>
  <si>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</si>
  <si>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</si>
  <si>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</si>
  <si>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</si>
  <si>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</si>
  <si>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</si>
  <si>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</si>
  <si>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</si>
  <si>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</si>
  <si>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</si>
  <si>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</si>
  <si>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</si>
  <si>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</si>
  <si>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</si>
  <si>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</si>
  <si>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</si>
  <si>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</si>
  <si>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</si>
  <si>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</si>
  <si>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</si>
  <si>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</si>
  <si>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</si>
  <si>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</si>
  <si>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</si>
  <si>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</si>
  <si>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</si>
  <si>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</si>
  <si>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</si>
  <si>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</si>
  <si>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</si>
  <si>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</si>
  <si>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</si>
  <si>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</si>
  <si>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</si>
  <si>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</si>
  <si>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</si>
  <si>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</si>
  <si>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</si>
  <si>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</si>
  <si>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</si>
  <si>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</si>
  <si>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</si>
  <si>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</si>
  <si>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</si>
  <si>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</si>
  <si>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</si>
  <si>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</si>
  <si>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</si>
  <si>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</si>
  <si>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</si>
  <si>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</si>
  <si>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</si>
  <si>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</si>
  <si>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</si>
  <si>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</si>
  <si>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</si>
  <si>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</si>
  <si>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</si>
  <si>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</si>
  <si>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</si>
  <si>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</si>
  <si>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</si>
  <si>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</si>
  <si>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</si>
  <si>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</si>
  <si>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</si>
  <si>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</si>
  <si>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</si>
  <si>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</si>
  <si>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</si>
  <si>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</si>
  <si>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</si>
  <si>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</si>
  <si>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</si>
  <si>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</si>
  <si>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</si>
  <si>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</si>
  <si>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</si>
  <si>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</si>
  <si>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</si>
  <si>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</si>
  <si>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</si>
  <si>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</si>
  <si>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</si>
  <si>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</si>
  <si>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</si>
  <si>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</si>
  <si>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</si>
  <si>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</si>
  <si>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</si>
  <si>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</si>
  <si>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</si>
  <si>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</si>
  <si>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</si>
  <si>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</si>
  <si>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</si>
  <si>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</si>
  <si>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</si>
  <si>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</si>
  <si>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</si>
  <si>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</si>
  <si>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</si>
  <si>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</si>
  <si>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</si>
  <si>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</si>
  <si>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</si>
  <si>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</si>
  <si>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</si>
  <si>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</si>
  <si>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</si>
  <si>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</si>
  <si>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</si>
  <si>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</si>
  <si>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</si>
  <si>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</si>
  <si>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</si>
  <si>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</si>
  <si>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</si>
  <si>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</si>
  <si>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</si>
  <si>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</si>
  <si>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</si>
  <si>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</si>
  <si>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</si>
  <si>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</si>
  <si>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</si>
  <si>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</si>
  <si>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</si>
  <si>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</si>
  <si>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</si>
  <si>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</si>
  <si>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</si>
  <si>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</si>
  <si>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</si>
  <si>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</si>
  <si>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</si>
  <si>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</si>
  <si>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</si>
  <si>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</si>
  <si>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</si>
  <si>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</si>
  <si>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</si>
  <si>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</si>
  <si>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</si>
  <si>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</si>
  <si>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</si>
  <si>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</si>
  <si>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</si>
  <si>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</si>
  <si>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</si>
  <si>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</si>
  <si>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</si>
  <si>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</si>
  <si>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</si>
  <si>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</si>
  <si>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</si>
  <si>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</si>
  <si>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</si>
  <si>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</si>
  <si>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</si>
  <si>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</si>
  <si>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</si>
  <si>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</si>
  <si>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</si>
  <si>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</si>
  <si>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</si>
  <si>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</si>
  <si>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</si>
  <si>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</si>
  <si>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</si>
  <si>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</si>
  <si>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</si>
  <si>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</si>
  <si>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</si>
  <si>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</si>
  <si>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</si>
  <si>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</si>
  <si>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</si>
  <si>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</si>
  <si>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</si>
  <si>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</si>
  <si>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</si>
  <si>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</si>
  <si>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</si>
  <si>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</si>
  <si>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</si>
  <si>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</si>
  <si>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</si>
  <si>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</si>
  <si>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</si>
  <si>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</si>
  <si>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</si>
  <si>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</si>
  <si>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</si>
  <si>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</si>
  <si>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</si>
  <si>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</si>
  <si>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</si>
  <si>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</si>
  <si>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</si>
  <si>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</si>
  <si>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</si>
  <si>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</si>
  <si>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</si>
  <si>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</si>
  <si>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</si>
  <si>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</si>
  <si>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</si>
  <si>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</si>
  <si>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</si>
  <si>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</si>
  <si>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</si>
  <si>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</si>
  <si>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</si>
  <si>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</si>
  <si>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</si>
  <si>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</si>
  <si>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</si>
  <si>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</si>
  <si>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</si>
  <si>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</si>
  <si>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</si>
  <si>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</si>
  <si>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</si>
  <si>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</si>
  <si>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</si>
  <si>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</si>
  <si>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</si>
  <si>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</si>
  <si>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</si>
  <si>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</si>
  <si>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</si>
  <si>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</si>
  <si>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</si>
  <si>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</si>
  <si>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</si>
  <si>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</si>
  <si>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</si>
  <si>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</si>
  <si>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</si>
  <si>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</si>
  <si>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</si>
  <si>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</si>
  <si>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</si>
  <si>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</si>
  <si>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</si>
  <si>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</si>
  <si>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</si>
  <si>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</si>
  <si>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</si>
  <si>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</si>
  <si>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</si>
  <si>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</si>
  <si>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</si>
  <si>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</si>
  <si>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</si>
  <si>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</si>
  <si>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</si>
  <si>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</si>
  <si>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</si>
  <si>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</si>
  <si>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</si>
  <si>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</si>
  <si>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</si>
  <si>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</si>
  <si>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</si>
  <si>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</si>
  <si>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</si>
  <si>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</si>
  <si>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</si>
  <si>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</si>
  <si>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</si>
  <si>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</si>
  <si>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</si>
  <si>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</si>
  <si>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</si>
  <si>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</si>
  <si>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</si>
  <si>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</si>
  <si>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</si>
  <si>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</si>
  <si>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</si>
  <si>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</si>
  <si>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</si>
  <si>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</si>
  <si>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</si>
  <si>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</si>
  <si>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</si>
  <si>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</si>
  <si>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</si>
  <si>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</si>
  <si>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</si>
  <si>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</si>
  <si>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</si>
  <si>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</si>
  <si>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</si>
  <si>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</si>
  <si>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</si>
  <si>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</si>
  <si>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</si>
  <si>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</si>
  <si>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</si>
  <si>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</si>
  <si>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</si>
  <si>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</si>
  <si>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</si>
  <si>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</si>
  <si>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</si>
  <si>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</si>
  <si>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</si>
  <si>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</si>
  <si>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</si>
  <si>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</si>
  <si>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</si>
  <si>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</si>
  <si>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</si>
  <si>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</si>
  <si>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</si>
  <si>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</si>
  <si>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</si>
  <si>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</si>
  <si>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</si>
  <si>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</si>
  <si>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</si>
  <si>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</si>
  <si>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</si>
  <si>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</si>
  <si>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</si>
  <si>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</si>
  <si>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</si>
  <si>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</si>
  <si>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</si>
  <si>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</si>
  <si>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</si>
  <si>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</si>
  <si>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</si>
  <si>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</si>
  <si>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</si>
  <si>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</si>
  <si>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</si>
  <si>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</si>
  <si>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</si>
  <si>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</si>
  <si>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</si>
  <si>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</si>
  <si>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</si>
  <si>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</si>
  <si>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</si>
  <si>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</si>
  <si>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</si>
  <si>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</si>
  <si>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</si>
  <si>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</si>
  <si>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</si>
  <si>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</si>
  <si>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</si>
  <si>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</si>
  <si>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</si>
  <si>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</si>
  <si>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</si>
  <si>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</si>
  <si>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</si>
  <si>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</si>
  <si>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</si>
  <si>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</si>
  <si>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</si>
  <si>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</si>
  <si>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</si>
  <si>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</si>
  <si>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</si>
  <si>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</si>
  <si>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</si>
  <si>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</si>
  <si>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</si>
  <si>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</si>
  <si>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</si>
  <si>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</si>
  <si>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</si>
  <si>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</si>
  <si>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</si>
  <si>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</si>
  <si>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</si>
  <si>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</si>
  <si>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</si>
  <si>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</si>
  <si>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</si>
  <si>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</si>
  <si>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</si>
  <si>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</si>
  <si>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</si>
  <si>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</si>
  <si>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</si>
  <si>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</si>
  <si>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</si>
  <si>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</si>
  <si>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</si>
  <si>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</si>
  <si>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</si>
  <si>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</si>
  <si>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</si>
  <si>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</si>
  <si>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</si>
  <si>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</si>
  <si>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</si>
  <si>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</si>
  <si>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</si>
  <si>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</si>
  <si>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</si>
  <si>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</si>
  <si>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</si>
  <si>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</si>
  <si>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</si>
  <si>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</si>
  <si>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</si>
  <si>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</si>
  <si>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</si>
  <si>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</si>
  <si>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</si>
  <si>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</si>
  <si>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</si>
  <si>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</si>
  <si>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</si>
  <si>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</si>
  <si>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</si>
  <si>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</si>
  <si>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</si>
  <si>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</si>
  <si>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</si>
  <si>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</si>
  <si>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</si>
  <si>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</si>
  <si>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</si>
  <si>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</si>
  <si>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</si>
  <si>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</si>
  <si>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</si>
  <si>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</si>
  <si>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</si>
  <si>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</si>
  <si>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</si>
  <si>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</si>
  <si>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</si>
  <si>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</si>
  <si>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</si>
  <si>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</si>
  <si>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</si>
  <si>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</si>
  <si>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</si>
  <si>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</si>
  <si>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</si>
  <si>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</si>
  <si>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</si>
  <si>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</si>
  <si>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</si>
  <si>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</si>
  <si>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</si>
  <si>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</si>
  <si>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</si>
  <si>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</si>
  <si>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</si>
  <si>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</si>
  <si>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</si>
  <si>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</si>
  <si>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</si>
  <si>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</si>
  <si>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</si>
  <si>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</si>
  <si>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</si>
  <si>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</si>
  <si>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</si>
  <si>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</si>
  <si>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</si>
  <si>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</si>
  <si>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</si>
  <si>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</si>
  <si>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</si>
  <si>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</si>
  <si>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</si>
  <si>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</si>
  <si>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</si>
  <si>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</si>
  <si>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</si>
  <si>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</si>
  <si>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</si>
  <si>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</si>
  <si>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</si>
  <si>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</si>
  <si>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</si>
  <si>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</si>
  <si>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</si>
  <si>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</si>
  <si>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</si>
  <si>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</si>
  <si>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</si>
  <si>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</si>
  <si>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</si>
  <si>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</si>
  <si>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</si>
  <si>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</si>
  <si>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</si>
  <si>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</si>
  <si>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</si>
  <si>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</si>
  <si>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</si>
  <si>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</si>
  <si>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</si>
  <si>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</si>
  <si>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</si>
  <si>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</si>
  <si>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</si>
  <si>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</si>
  <si>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</si>
  <si>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</si>
  <si>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</si>
  <si>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</si>
  <si>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</si>
  <si>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</si>
  <si>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</si>
  <si>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</si>
  <si>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</si>
  <si>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</si>
  <si>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</si>
  <si>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</si>
  <si>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</si>
  <si>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</si>
  <si>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</si>
  <si>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</si>
  <si>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</si>
  <si>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</si>
  <si>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</si>
  <si>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</si>
  <si>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</si>
  <si>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</si>
  <si>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</si>
  <si>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</si>
  <si>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</si>
  <si>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</si>
  <si>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</si>
  <si>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</si>
  <si>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</si>
  <si>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</si>
  <si>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</si>
  <si>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</si>
  <si>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</si>
  <si>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</si>
  <si>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</si>
  <si>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</si>
  <si>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</si>
  <si>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</si>
  <si>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</si>
  <si>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</si>
  <si>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</si>
  <si>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</si>
  <si>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</si>
  <si>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</si>
  <si>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</si>
  <si>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</si>
  <si>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</si>
  <si>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</si>
  <si>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</si>
  <si>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</si>
  <si>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</si>
  <si>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</si>
  <si>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</si>
  <si>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</si>
  <si>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</si>
  <si>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</si>
  <si>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</si>
  <si>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</si>
  <si>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</si>
  <si>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</si>
  <si>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</si>
  <si>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</si>
  <si>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</si>
  <si>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</si>
  <si>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</si>
  <si>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</si>
  <si>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</si>
  <si>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</si>
  <si>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</si>
  <si>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</si>
  <si>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</si>
  <si>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</si>
  <si>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</si>
  <si>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</si>
  <si>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</si>
  <si>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</si>
  <si>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</si>
  <si>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</si>
  <si>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</si>
  <si>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</si>
  <si>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</si>
  <si>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</si>
  <si>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</si>
  <si>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</si>
  <si>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</si>
  <si>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</si>
  <si>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</si>
  <si>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</si>
  <si>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</si>
  <si>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</si>
  <si>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</si>
  <si>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</si>
  <si>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</si>
  <si>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</si>
  <si>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</si>
  <si>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</si>
  <si>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</si>
  <si>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</si>
  <si>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</si>
  <si>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</si>
  <si>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</si>
  <si>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</si>
  <si>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</si>
  <si>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</si>
  <si>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</si>
  <si>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</si>
  <si>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</si>
  <si>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</si>
  <si>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</si>
  <si>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</si>
  <si>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</si>
  <si>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</si>
  <si>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</si>
  <si>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</si>
  <si>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</si>
  <si>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</si>
  <si>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</si>
  <si>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</si>
  <si>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</si>
  <si>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</si>
  <si>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</si>
  <si>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</si>
  <si>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</si>
  <si>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</si>
  <si>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</si>
  <si>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</si>
  <si>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</si>
  <si>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</si>
  <si>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</si>
  <si>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</si>
  <si>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</si>
  <si>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</si>
  <si>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</si>
  <si>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</si>
  <si>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</si>
  <si>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</si>
  <si>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</si>
  <si>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</si>
  <si>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</si>
  <si>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</si>
  <si>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</si>
  <si>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</si>
  <si>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</si>
  <si>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</si>
  <si>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</si>
  <si>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</si>
  <si>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</si>
  <si>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</si>
  <si>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</si>
  <si>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</si>
  <si>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</si>
  <si>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</si>
  <si>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</si>
  <si>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</si>
  <si>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</si>
  <si>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</si>
  <si>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</si>
  <si>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</si>
  <si>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</si>
  <si>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</si>
  <si>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</si>
  <si>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</si>
  <si>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</si>
  <si>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</si>
  <si>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</si>
  <si>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</si>
  <si>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</si>
  <si>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</si>
  <si>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</si>
  <si>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</si>
  <si>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</si>
  <si>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</si>
  <si>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</si>
  <si>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</si>
  <si>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</si>
  <si>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</si>
  <si>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</si>
  <si>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</si>
  <si>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</si>
  <si>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</si>
  <si>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</si>
  <si>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</si>
  <si>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</si>
  <si>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</si>
  <si>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</si>
  <si>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</si>
  <si>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</si>
  <si>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</si>
  <si>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</si>
  <si>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</si>
  <si>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</si>
  <si>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</si>
  <si>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</si>
  <si>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</si>
  <si>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</si>
  <si>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</si>
  <si>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</si>
  <si>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</si>
  <si>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</si>
  <si>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</si>
  <si>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</si>
  <si>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</si>
  <si>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</si>
  <si>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</si>
  <si>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</si>
  <si>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</si>
  <si>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</si>
  <si>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</si>
  <si>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</si>
  <si>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</si>
  <si>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</si>
  <si>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</si>
  <si>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</si>
  <si>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</si>
  <si>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</si>
  <si>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</si>
  <si>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</si>
  <si>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</si>
  <si>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</si>
  <si>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</si>
  <si>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</si>
  <si>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</si>
  <si>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</si>
  <si>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</si>
  <si>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</si>
  <si>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</si>
  <si>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</si>
  <si>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</si>
  <si>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</si>
  <si>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</si>
  <si>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</si>
  <si>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</si>
  <si>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</si>
  <si>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</si>
  <si>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</si>
  <si>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</si>
  <si>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</si>
  <si>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</si>
  <si>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</si>
  <si>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</si>
  <si>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</si>
  <si>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</si>
  <si>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</si>
  <si>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</si>
  <si>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</si>
  <si>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</si>
  <si>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</si>
  <si>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</si>
  <si>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</si>
  <si>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</si>
  <si>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</si>
  <si>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</si>
  <si>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</si>
  <si>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</si>
  <si>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</si>
  <si>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</si>
  <si>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</si>
  <si>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</si>
  <si>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</si>
  <si>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</si>
  <si>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</si>
  <si>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</si>
  <si>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</si>
  <si>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</si>
  <si>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</si>
  <si>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</si>
  <si>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</si>
  <si>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</si>
  <si>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</si>
  <si>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</si>
  <si>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</si>
  <si>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</si>
  <si>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</si>
  <si>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</si>
  <si>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</si>
  <si>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</si>
  <si>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</si>
  <si>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</si>
  <si>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</si>
  <si>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</si>
  <si>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</si>
  <si>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</si>
  <si>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</si>
  <si>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</si>
  <si>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</si>
  <si>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</si>
  <si>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</si>
  <si>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</si>
  <si>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</si>
  <si>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</si>
  <si>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</si>
  <si>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</si>
  <si>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</si>
  <si>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</si>
  <si>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</si>
  <si>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</si>
  <si>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</si>
  <si>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</si>
  <si>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</si>
  <si>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</si>
  <si>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</si>
  <si>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</si>
  <si>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</si>
  <si>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</si>
  <si>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</si>
  <si>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</si>
  <si>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</si>
  <si>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</si>
  <si>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</si>
  <si>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</si>
  <si>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</si>
  <si>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</si>
  <si>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</si>
  <si>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</si>
  <si>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</si>
  <si>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</si>
  <si>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</si>
  <si>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</si>
  <si>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</si>
  <si>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</si>
  <si>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</si>
  <si>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</si>
  <si>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</si>
  <si>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</si>
  <si>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</si>
  <si>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</si>
  <si>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</si>
  <si>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</si>
  <si>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</si>
  <si>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</si>
  <si>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</si>
  <si>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</si>
  <si>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</si>
  <si>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</si>
  <si>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</si>
  <si>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</si>
  <si>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</si>
  <si>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</si>
  <si>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</si>
  <si>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</si>
  <si>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</si>
  <si>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</si>
  <si>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</si>
  <si>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</si>
  <si>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</si>
  <si>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</si>
  <si>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</si>
  <si>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</si>
  <si>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</si>
  <si>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</si>
  <si>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</si>
  <si>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</si>
  <si>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</si>
  <si>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</si>
  <si>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</si>
  <si>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</si>
  <si>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</si>
  <si>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</si>
  <si>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</si>
  <si>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</si>
  <si>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</si>
  <si>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</si>
  <si>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</si>
  <si>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</si>
  <si>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</si>
  <si>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</si>
  <si>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</si>
  <si>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</si>
  <si>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</si>
  <si>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</si>
  <si>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</si>
  <si>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</si>
  <si>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</si>
  <si>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</si>
  <si>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</si>
  <si>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</si>
  <si>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</si>
  <si>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</si>
  <si>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</si>
  <si>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</si>
  <si>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</si>
  <si>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</si>
  <si>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</si>
  <si>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</si>
  <si>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</si>
  <si>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</si>
  <si>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</si>
  <si>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</si>
  <si>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</si>
  <si>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</si>
  <si>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</si>
  <si>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</si>
  <si>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</si>
  <si>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</si>
  <si>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</si>
  <si>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</si>
  <si>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</si>
  <si>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</si>
  <si>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</si>
  <si>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</si>
  <si>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</si>
  <si>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</si>
  <si>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</si>
  <si>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</si>
  <si>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</si>
  <si>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</si>
  <si>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</si>
  <si>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</si>
  <si>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</si>
  <si>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</si>
  <si>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</si>
  <si>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</si>
  <si>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</si>
  <si>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</si>
  <si>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</si>
  <si>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</si>
  <si>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</si>
  <si>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</si>
  <si>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</si>
  <si>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</si>
  <si>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</si>
  <si>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</si>
  <si>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</si>
  <si>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</si>
  <si>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</si>
  <si>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</si>
  <si>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</si>
  <si>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</si>
  <si>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</si>
  <si>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</si>
  <si>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</si>
  <si>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</si>
  <si>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</si>
  <si>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</si>
  <si>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</si>
  <si>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</si>
  <si>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</si>
  <si>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</si>
  <si>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</si>
  <si>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</si>
  <si>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</si>
  <si>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</si>
  <si>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</si>
  <si>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</si>
  <si>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</si>
  <si>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</si>
  <si>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</si>
  <si>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</si>
  <si>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</si>
  <si>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</si>
  <si>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</si>
  <si>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</si>
  <si>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</si>
  <si>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</si>
  <si>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</si>
  <si>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</si>
  <si>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</si>
  <si>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</si>
  <si>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</si>
  <si>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</si>
  <si>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</si>
  <si>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</si>
  <si>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</si>
  <si>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</si>
  <si>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</si>
  <si>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</si>
  <si>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</si>
  <si>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</si>
  <si>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</si>
  <si>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</si>
  <si>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</si>
  <si>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</si>
  <si>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</si>
  <si>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</si>
  <si>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</si>
  <si>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</si>
  <si>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</si>
  <si>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</si>
  <si>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</si>
  <si>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</si>
  <si>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</si>
  <si>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</si>
  <si>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</si>
  <si>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</si>
  <si>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</si>
  <si>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</si>
  <si>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</si>
  <si>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</si>
  <si>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</si>
  <si>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</si>
  <si>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</si>
  <si>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</si>
  <si>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</si>
  <si>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</si>
  <si>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</si>
  <si>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</si>
  <si>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</si>
  <si>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</si>
  <si>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</si>
  <si>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</si>
  <si>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</si>
  <si>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</si>
  <si>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</si>
  <si>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</si>
  <si>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</si>
  <si>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</si>
  <si>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</si>
  <si>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</si>
  <si>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</si>
  <si>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</si>
  <si>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</si>
  <si>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</si>
  <si>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</si>
  <si>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</si>
  <si>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</si>
  <si>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</si>
  <si>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</si>
  <si>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</si>
  <si>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</si>
  <si>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</si>
  <si>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</si>
  <si>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</si>
  <si>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</si>
  <si>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</si>
  <si>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</si>
  <si>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</si>
  <si>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</si>
  <si>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</si>
  <si>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</si>
  <si>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</si>
  <si>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</si>
  <si>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</si>
  <si>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</si>
  <si>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</si>
  <si>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</si>
  <si>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</si>
  <si>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</si>
  <si>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</si>
  <si>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</si>
  <si>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</si>
  <si>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</si>
  <si>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</si>
  <si>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</si>
  <si>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</si>
  <si>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</si>
  <si>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</si>
  <si>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</si>
  <si>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</si>
  <si>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</si>
  <si>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</si>
  <si>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</si>
  <si>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</si>
  <si>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</si>
  <si>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</si>
  <si>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</si>
  <si>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</si>
  <si>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</si>
  <si>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</si>
  <si>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</si>
  <si>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</si>
  <si>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</si>
  <si>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</si>
  <si>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</si>
  <si>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</si>
  <si>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</si>
  <si>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</si>
  <si>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</si>
  <si>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</si>
  <si>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</si>
  <si>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</si>
  <si>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</si>
  <si>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</si>
  <si>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</si>
  <si>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</si>
  <si>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</si>
  <si>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</si>
  <si>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</si>
  <si>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</si>
  <si>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</si>
  <si>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</si>
  <si>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</si>
  <si>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</si>
  <si>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</si>
  <si>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</si>
  <si>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</si>
  <si>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</si>
  <si>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</si>
  <si>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</si>
  <si>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</si>
  <si>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</si>
  <si>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</si>
  <si>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</si>
  <si>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</si>
  <si>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</si>
  <si>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</si>
  <si>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</si>
  <si>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</si>
  <si>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</si>
  <si>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</si>
  <si>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</si>
  <si>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</si>
  <si>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</si>
  <si>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</si>
  <si>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</si>
  <si>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</si>
  <si>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</si>
  <si>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</si>
  <si>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</si>
  <si>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</si>
  <si>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</si>
  <si>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</si>
  <si>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</si>
  <si>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</si>
  <si>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</si>
  <si>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</si>
  <si>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</si>
  <si>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</si>
  <si>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</si>
  <si>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</si>
  <si>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</si>
  <si>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</si>
  <si>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</si>
  <si>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</si>
  <si>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</si>
  <si>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</si>
  <si>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</si>
  <si>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</si>
  <si>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</si>
  <si>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</si>
  <si>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</si>
  <si>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</si>
  <si>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</si>
  <si>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</si>
  <si>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</si>
  <si>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</si>
  <si>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</si>
  <si>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</si>
  <si>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</si>
  <si>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</si>
  <si>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</si>
  <si>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</si>
  <si>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</si>
  <si>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</si>
  <si>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</si>
  <si>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</si>
  <si>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</si>
  <si>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</si>
  <si>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</si>
  <si>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</si>
  <si>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</si>
  <si>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</si>
  <si>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</si>
  <si>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</si>
  <si>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</si>
  <si>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</si>
  <si>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</si>
  <si>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</si>
  <si>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</si>
  <si>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</si>
  <si>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</si>
  <si>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</si>
  <si>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</si>
  <si>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</si>
  <si>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</si>
  <si>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</si>
  <si>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</si>
  <si>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</si>
  <si>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</si>
  <si>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</si>
  <si>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</si>
  <si>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</si>
  <si>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</si>
  <si>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</si>
  <si>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</si>
  <si>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</si>
  <si>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</si>
  <si>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</si>
  <si>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</si>
  <si>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</si>
  <si>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</si>
  <si>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</si>
  <si>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</si>
  <si>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</si>
  <si>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</si>
  <si>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</si>
  <si>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</si>
  <si>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</si>
  <si>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</si>
  <si>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</si>
  <si>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</si>
  <si>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</si>
  <si>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</si>
  <si>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</si>
  <si>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</si>
  <si>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</si>
  <si>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</si>
  <si>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</si>
  <si>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</si>
  <si>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</si>
  <si>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</si>
  <si>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</si>
  <si>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</si>
  <si>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</si>
  <si>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</si>
  <si>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</si>
  <si>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</si>
  <si>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</si>
  <si>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</si>
  <si>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</si>
  <si>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</si>
  <si>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</si>
  <si>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</si>
  <si>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</si>
  <si>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</si>
  <si>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</si>
  <si>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</si>
  <si>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</si>
  <si>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</si>
  <si>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</si>
  <si>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</si>
  <si>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</si>
  <si>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</si>
  <si>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</si>
  <si>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</si>
  <si>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</si>
  <si>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</si>
  <si>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</si>
  <si>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</si>
  <si>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</si>
  <si>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</si>
  <si>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</si>
  <si>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</si>
  <si>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</si>
  <si>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</si>
  <si>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</si>
  <si>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</si>
  <si>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</si>
  <si>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</si>
  <si>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</si>
  <si>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</si>
  <si>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</si>
  <si>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</si>
  <si>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</si>
  <si>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</si>
  <si>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</si>
  <si>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</si>
  <si>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</si>
  <si>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</si>
  <si>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</si>
  <si>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</si>
  <si>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</si>
  <si>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</si>
  <si>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</si>
  <si>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</si>
  <si>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</si>
  <si>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</si>
  <si>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</si>
  <si>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</si>
  <si>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</si>
  <si>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</si>
  <si>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</si>
  <si>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</si>
  <si>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</si>
  <si>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</si>
  <si>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</si>
  <si>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</si>
  <si>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</si>
  <si>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</si>
  <si>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</si>
  <si>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</si>
  <si>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</si>
  <si>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</si>
  <si>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</si>
  <si>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</si>
  <si>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</si>
  <si>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</si>
  <si>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</si>
  <si>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</si>
  <si>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</si>
  <si>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</si>
  <si>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</si>
  <si>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</si>
  <si>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</si>
  <si>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</si>
  <si>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</si>
  <si>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</si>
  <si>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</si>
  <si>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</si>
  <si>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</si>
  <si>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</si>
  <si>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</si>
  <si>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</si>
  <si>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</si>
  <si>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</si>
  <si>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</si>
  <si>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</si>
  <si>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</si>
  <si>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</si>
  <si>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</si>
  <si>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</si>
  <si>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</si>
  <si>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</si>
  <si>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</si>
  <si>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</si>
  <si>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</si>
  <si>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</si>
  <si>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</si>
  <si>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</si>
  <si>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</si>
  <si>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</si>
  <si>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</si>
  <si>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</si>
  <si>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</si>
  <si>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</si>
  <si>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</si>
  <si>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</si>
  <si>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</si>
  <si>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</si>
  <si>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</si>
  <si>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</si>
  <si>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</si>
  <si>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</si>
  <si>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</si>
  <si>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</si>
  <si>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</si>
  <si>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</si>
  <si>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</si>
  <si>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</si>
  <si>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</si>
  <si>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</si>
  <si>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</si>
  <si>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</si>
  <si>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</si>
  <si>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</si>
  <si>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</si>
  <si>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</si>
  <si>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</si>
  <si>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</si>
  <si>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</si>
  <si>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</si>
  <si>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</si>
  <si>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</si>
  <si>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</si>
  <si>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</si>
  <si>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</si>
  <si>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</si>
  <si>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</si>
  <si>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</si>
  <si>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</si>
  <si>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</si>
  <si>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</si>
  <si>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</si>
  <si>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</si>
  <si>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</si>
  <si>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</si>
  <si>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</si>
  <si>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</si>
  <si>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</si>
  <si>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</si>
  <si>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</si>
  <si>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</si>
  <si>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</si>
  <si>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</si>
  <si>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</si>
  <si>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</si>
  <si>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</si>
  <si>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</si>
  <si>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</si>
  <si>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</si>
  <si>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</si>
  <si>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</si>
  <si>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</si>
  <si>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</si>
  <si>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</si>
  <si>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</si>
  <si>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</si>
  <si>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</si>
  <si>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</si>
  <si>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</si>
  <si>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</si>
  <si>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</si>
  <si>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</si>
  <si>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</si>
  <si>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</si>
  <si>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</si>
  <si>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</si>
  <si>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</si>
  <si>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</si>
  <si>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</si>
  <si>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</si>
  <si>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</si>
  <si>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</si>
  <si>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</si>
  <si>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</si>
  <si>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</si>
  <si>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</si>
  <si>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</si>
  <si>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</si>
  <si>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</si>
  <si>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</si>
  <si>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</si>
  <si>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</si>
  <si>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</si>
  <si>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</si>
  <si>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</si>
  <si>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</si>
  <si>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</si>
  <si>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</si>
  <si>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</si>
  <si>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</si>
  <si>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</si>
  <si>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</si>
  <si>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</si>
  <si>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</si>
  <si>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</si>
  <si>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</si>
  <si>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</si>
  <si>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</si>
  <si>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</si>
  <si>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</si>
  <si>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</si>
  <si>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</si>
  <si>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</si>
  <si>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</si>
  <si>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</si>
  <si>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</si>
  <si>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</si>
  <si>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</si>
  <si>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</si>
  <si>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</si>
  <si>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</si>
  <si>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</si>
  <si>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</si>
  <si>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</si>
  <si>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</si>
  <si>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</si>
  <si>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</si>
  <si>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</si>
  <si>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</si>
  <si>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</si>
  <si>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</si>
  <si>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</si>
  <si>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</si>
  <si>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</si>
  <si>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</si>
  <si>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</si>
  <si>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</si>
  <si>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</si>
  <si>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</si>
  <si>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</si>
  <si>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</si>
  <si>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</si>
  <si>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</si>
  <si>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</si>
  <si>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</si>
  <si>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</si>
  <si>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</si>
  <si>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</si>
  <si>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</si>
  <si>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</si>
  <si>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</si>
  <si>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</si>
  <si>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</si>
  <si>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</si>
  <si>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</si>
  <si>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</si>
  <si>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</si>
  <si>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</si>
  <si>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</si>
  <si>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</si>
  <si>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</si>
  <si>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</si>
  <si>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</si>
  <si>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</si>
  <si>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</si>
  <si>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</si>
  <si>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</si>
  <si>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</si>
  <si>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</si>
  <si>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</si>
  <si>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</si>
  <si>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</si>
  <si>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</si>
  <si>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</si>
  <si>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</si>
  <si>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</si>
  <si>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</si>
  <si>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</si>
  <si>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</si>
  <si>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</si>
  <si>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</si>
  <si>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</si>
  <si>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</si>
  <si>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</si>
  <si>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</si>
  <si>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</si>
  <si>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</si>
  <si>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</si>
  <si>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</si>
  <si>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</si>
  <si>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</si>
  <si>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</si>
  <si>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</si>
  <si>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</si>
  <si>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</si>
  <si>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</si>
  <si>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</si>
  <si>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</si>
  <si>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</si>
  <si>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</si>
  <si>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</si>
  <si>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</si>
  <si>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</si>
  <si>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</si>
  <si>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</si>
  <si>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</si>
  <si>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</si>
  <si>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</si>
  <si>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</si>
  <si>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</si>
  <si>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</si>
  <si>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</si>
  <si>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</si>
  <si>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</si>
  <si>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</si>
  <si>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</si>
  <si>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</si>
  <si>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</si>
  <si>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</si>
  <si>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</si>
  <si>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</si>
  <si>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</si>
  <si>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</si>
  <si>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</si>
  <si>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</si>
  <si>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</si>
  <si>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</si>
  <si>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</si>
  <si>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</si>
  <si>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</si>
  <si>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</si>
  <si>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</si>
  <si>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</si>
  <si>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</si>
  <si>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</si>
  <si>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</si>
  <si>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</si>
  <si>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</si>
  <si>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</si>
  <si>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</si>
  <si>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</si>
  <si>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</si>
  <si>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</si>
  <si>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</si>
  <si>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</si>
  <si>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</si>
  <si>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</si>
  <si>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</si>
  <si>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</si>
  <si>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</si>
  <si>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</si>
  <si>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</si>
  <si>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</si>
  <si>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</si>
  <si>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</si>
  <si>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</si>
  <si>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</si>
  <si>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</si>
  <si>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</si>
  <si>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</si>
  <si>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</si>
  <si>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</si>
  <si>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</si>
  <si>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</si>
  <si>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</si>
  <si>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</si>
  <si>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</si>
  <si>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</si>
  <si>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</si>
  <si>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</si>
  <si>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</si>
  <si>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</si>
  <si>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</si>
  <si>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</si>
  <si>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</si>
  <si>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</si>
  <si>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</si>
  <si>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</si>
  <si>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</si>
  <si>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</si>
  <si>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</si>
  <si>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</si>
  <si>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</si>
  <si>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</si>
  <si>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</si>
  <si>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</si>
  <si>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</si>
  <si>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</si>
  <si>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</si>
  <si>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</si>
  <si>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</si>
  <si>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</si>
  <si>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</si>
  <si>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</si>
  <si>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</si>
  <si>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</si>
  <si>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</si>
  <si>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</si>
  <si>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</si>
  <si>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</si>
  <si>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</si>
  <si>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</si>
  <si>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</si>
  <si>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</si>
  <si>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</si>
  <si>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</si>
  <si>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</si>
  <si>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</si>
  <si>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</si>
  <si>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</si>
  <si>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</si>
  <si>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</si>
  <si>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</si>
  <si>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</si>
  <si>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</si>
  <si>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</si>
  <si>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</si>
  <si>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</si>
  <si>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</si>
  <si>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</si>
  <si>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</si>
  <si>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</si>
  <si>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</si>
  <si>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</si>
  <si>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</si>
  <si>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</si>
  <si>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</si>
  <si>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</si>
  <si>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</si>
  <si>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</si>
  <si>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</si>
  <si>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</si>
  <si>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</si>
  <si>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</si>
  <si>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</si>
  <si>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</si>
  <si>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</si>
  <si>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</si>
  <si>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</si>
  <si>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</si>
  <si>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</si>
  <si>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</si>
  <si>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</si>
  <si>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</si>
  <si>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</si>
  <si>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</si>
  <si>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</si>
  <si>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</si>
  <si>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</si>
  <si>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</si>
  <si>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</si>
  <si>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</si>
  <si>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</si>
  <si>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</si>
  <si>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</si>
  <si>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</si>
  <si>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</si>
  <si>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</si>
  <si>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</si>
  <si>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</si>
  <si>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</si>
  <si>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</si>
  <si>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</si>
  <si>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</si>
  <si>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</si>
  <si>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</si>
  <si>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</si>
  <si>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</si>
  <si>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</si>
  <si>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</si>
  <si>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</si>
  <si>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</si>
  <si>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</si>
  <si>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</si>
  <si>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</si>
  <si>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</si>
  <si>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</si>
  <si>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</si>
  <si>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</si>
  <si>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</si>
  <si>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</si>
  <si>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</si>
  <si>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</si>
  <si>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</si>
  <si>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</si>
  <si>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</si>
  <si>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</si>
  <si>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</si>
  <si>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</si>
  <si>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</si>
  <si>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</si>
  <si>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</si>
  <si>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</si>
  <si>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</si>
  <si>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</si>
  <si>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</si>
  <si>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</si>
  <si>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</si>
  <si>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</si>
  <si>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</si>
  <si>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</si>
  <si>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</si>
  <si>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</si>
  <si>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</si>
  <si>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</si>
  <si>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</si>
  <si>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</si>
  <si>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</si>
  <si>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</si>
  <si>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</si>
  <si>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</si>
  <si>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</si>
  <si>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</si>
  <si>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</si>
  <si>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</si>
  <si>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</si>
  <si>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</si>
  <si>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</si>
  <si>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</si>
  <si>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</si>
  <si>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</si>
  <si>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</si>
  <si>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</si>
  <si>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</si>
  <si>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</si>
  <si>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</si>
  <si>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</si>
  <si>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</si>
  <si>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</si>
  <si>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</si>
  <si>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</si>
  <si>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</si>
  <si>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</si>
  <si>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</si>
  <si>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</si>
  <si>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</si>
  <si>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</si>
  <si>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</si>
  <si>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</si>
  <si>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</si>
  <si>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</si>
  <si>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</si>
  <si>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</si>
  <si>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</si>
  <si>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</si>
  <si>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</si>
  <si>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</si>
  <si>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</si>
  <si>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</si>
  <si>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</si>
  <si>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</si>
  <si>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</si>
  <si>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</si>
  <si>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</si>
  <si>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</si>
  <si>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</si>
  <si>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</si>
  <si>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</si>
  <si>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</si>
  <si>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</si>
  <si>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</si>
  <si>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</si>
  <si>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</si>
  <si>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</si>
  <si>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</si>
  <si>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</si>
  <si>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</si>
  <si>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</si>
  <si>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</si>
  <si>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</si>
  <si>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</si>
  <si>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</si>
  <si>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</si>
  <si>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</si>
  <si>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</si>
  <si>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</si>
  <si>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</si>
  <si>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</si>
  <si>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</si>
  <si>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</si>
  <si>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</si>
  <si>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</si>
  <si>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</si>
  <si>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</si>
  <si>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</si>
  <si>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</si>
  <si>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</si>
  <si>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</si>
  <si>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</si>
  <si>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</si>
  <si>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</si>
  <si>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</si>
  <si>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</si>
  <si>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</si>
  <si>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</si>
  <si>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</si>
  <si>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</si>
  <si>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</si>
  <si>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</si>
  <si>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</si>
  <si>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</si>
  <si>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</si>
  <si>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</si>
  <si>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</si>
  <si>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</si>
  <si>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</si>
  <si>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</si>
  <si>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</si>
  <si>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</si>
  <si>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</si>
  <si>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</si>
  <si>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</si>
  <si>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</si>
  <si>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</si>
  <si>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</si>
  <si>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</si>
  <si>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</si>
  <si>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</si>
  <si>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</si>
  <si>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</si>
  <si>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</si>
  <si>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</si>
  <si>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</si>
  <si>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</si>
  <si>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</si>
  <si>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</si>
  <si>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</si>
  <si>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</si>
  <si>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</si>
  <si>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</si>
  <si>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</si>
  <si>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</si>
  <si>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</si>
  <si>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</si>
  <si>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</si>
  <si>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</si>
  <si>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</si>
  <si>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</si>
  <si>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</si>
  <si>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</si>
  <si>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</si>
  <si>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</si>
  <si>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</si>
  <si>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</si>
  <si>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</si>
  <si>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</si>
  <si>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</si>
  <si>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</si>
  <si>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</si>
  <si>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</si>
  <si>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</si>
  <si>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</si>
  <si>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</si>
  <si>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</si>
  <si>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</si>
  <si>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</si>
  <si>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</si>
  <si>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</si>
  <si>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</si>
  <si>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</si>
  <si>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</si>
  <si>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</si>
  <si>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</si>
  <si>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</si>
  <si>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</si>
  <si>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</si>
  <si>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</si>
  <si>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</si>
  <si>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</si>
  <si>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</si>
  <si>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</si>
  <si>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</si>
  <si>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</si>
  <si>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</si>
  <si>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</si>
  <si>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</si>
  <si>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</si>
  <si>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</si>
  <si>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</si>
  <si>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</si>
  <si>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</si>
  <si>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</si>
  <si>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</si>
  <si>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</si>
  <si>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</si>
  <si>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</si>
  <si>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</si>
  <si>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</si>
  <si>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</si>
  <si>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</si>
  <si>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</si>
  <si>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</si>
  <si>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</si>
  <si>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</si>
  <si>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</si>
  <si>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</si>
  <si>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</si>
  <si>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</si>
  <si>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</si>
  <si>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</si>
  <si>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</si>
  <si>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</si>
  <si>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</si>
  <si>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</si>
  <si>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</si>
  <si>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</si>
  <si>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</si>
  <si>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</si>
  <si>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</si>
  <si>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</si>
  <si>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</si>
  <si>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</si>
  <si>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</si>
  <si>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</si>
  <si>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</si>
  <si>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</si>
  <si>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</si>
  <si>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</si>
  <si>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</si>
  <si>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</si>
  <si>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</si>
  <si>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</si>
  <si>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</si>
  <si>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</si>
  <si>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</si>
  <si>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</si>
  <si>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</si>
  <si>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</si>
  <si>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</si>
  <si>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</si>
  <si>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</si>
  <si>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</si>
  <si>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</si>
  <si>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</si>
  <si>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</si>
  <si>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</si>
  <si>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</si>
  <si>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</si>
  <si>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</si>
  <si>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</si>
  <si>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</si>
  <si>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</si>
  <si>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</si>
  <si>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</si>
  <si>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</si>
  <si>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</si>
  <si>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</si>
  <si>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</si>
  <si>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</si>
  <si>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</si>
  <si>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</si>
  <si>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</si>
  <si>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</si>
  <si>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</si>
  <si>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</si>
  <si>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</si>
  <si>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</si>
  <si>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</si>
  <si>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</si>
  <si>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</si>
  <si>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</si>
  <si>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</si>
  <si>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</si>
  <si>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</si>
  <si>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</si>
  <si>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</si>
  <si>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</si>
  <si>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</si>
  <si>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</si>
  <si>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</si>
  <si>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</si>
  <si>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</si>
  <si>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</si>
  <si>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</si>
  <si>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</si>
  <si>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</si>
  <si>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</si>
  <si>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</si>
  <si>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</si>
  <si>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</si>
  <si>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</si>
  <si>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</si>
  <si>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</si>
  <si>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</si>
  <si>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</si>
  <si>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</si>
  <si>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</si>
  <si>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</si>
  <si>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</si>
  <si>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</si>
  <si>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</si>
  <si>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</si>
  <si>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</si>
  <si>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</si>
  <si>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</si>
  <si>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</si>
  <si>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</si>
  <si>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</si>
  <si>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</si>
  <si>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</si>
  <si>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</si>
  <si>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</si>
  <si>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</si>
  <si>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</si>
  <si>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</si>
  <si>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</si>
  <si>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</si>
  <si>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</si>
  <si>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</si>
  <si>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</si>
  <si>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</si>
  <si>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</si>
  <si>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</si>
  <si>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</si>
  <si>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</si>
  <si>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</si>
  <si>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</si>
  <si>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</si>
  <si>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</si>
  <si>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</si>
  <si>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</si>
  <si>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</si>
  <si>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</si>
  <si>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</si>
  <si>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</si>
  <si>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</si>
  <si>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</si>
  <si>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</si>
  <si>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</si>
  <si>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</si>
  <si>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</si>
  <si>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</si>
  <si>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</si>
  <si>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</si>
  <si>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</si>
  <si>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</si>
  <si>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</si>
  <si>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</si>
  <si>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</si>
  <si>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</si>
  <si>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</si>
  <si>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</si>
  <si>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</si>
  <si>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</si>
  <si>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</si>
  <si>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</si>
  <si>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</si>
  <si>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</si>
  <si>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</si>
  <si>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</si>
  <si>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</si>
  <si>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</si>
  <si>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</si>
  <si>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</si>
  <si>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</si>
  <si>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</si>
  <si>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</si>
  <si>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</si>
  <si>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</si>
  <si>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</si>
  <si>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</si>
  <si>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</si>
  <si>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</si>
  <si>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</si>
  <si>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</si>
  <si>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</si>
  <si>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</si>
  <si>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</si>
  <si>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</si>
  <si>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</si>
  <si>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</si>
  <si>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</si>
  <si>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</si>
  <si>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</si>
  <si>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</si>
  <si>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</si>
  <si>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</si>
  <si>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</si>
  <si>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</si>
  <si>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</si>
  <si>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</si>
  <si>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</si>
  <si>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</si>
  <si>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</si>
  <si>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</si>
  <si>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</si>
  <si>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</si>
  <si>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</si>
  <si>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</si>
  <si>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</si>
  <si>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</si>
  <si>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</si>
  <si>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</si>
  <si>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</si>
  <si>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</si>
  <si>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</si>
  <si>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</si>
  <si>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</si>
  <si>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</si>
  <si>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</si>
  <si>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</si>
  <si>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</si>
  <si>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</si>
  <si>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</si>
  <si>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</si>
  <si>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</si>
  <si>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</si>
  <si>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</si>
  <si>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</si>
  <si>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</si>
  <si>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</si>
  <si>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</si>
  <si>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</si>
  <si>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</si>
  <si>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</si>
  <si>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</si>
  <si>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</si>
  <si>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</si>
  <si>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</si>
  <si>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</si>
  <si>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</si>
  <si>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</si>
  <si>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</si>
  <si>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</si>
  <si>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</si>
  <si>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</si>
  <si>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</si>
  <si>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</si>
  <si>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</si>
  <si>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</si>
  <si>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</si>
  <si>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</si>
  <si>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</si>
  <si>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</si>
  <si>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</si>
  <si>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</si>
  <si>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</si>
  <si>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</si>
  <si>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</si>
  <si>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</si>
  <si>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</si>
  <si>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</si>
  <si>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</si>
  <si>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</si>
  <si>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</si>
  <si>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</si>
  <si>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</si>
  <si>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</si>
  <si>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</si>
  <si>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</si>
  <si>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</si>
  <si>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</si>
  <si>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</si>
  <si>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</si>
  <si>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</si>
  <si>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</si>
  <si>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</si>
  <si>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</si>
  <si>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</si>
  <si>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</si>
  <si>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</si>
  <si>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</si>
  <si>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</si>
  <si>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</si>
  <si>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</si>
  <si>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</si>
  <si>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</si>
  <si>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</si>
  <si>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</si>
  <si>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</si>
  <si>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</si>
  <si>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</si>
  <si>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</si>
  <si>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</si>
  <si>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</si>
  <si>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</si>
  <si>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</si>
  <si>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</si>
  <si>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</si>
  <si>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</si>
  <si>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</si>
  <si>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</si>
  <si>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</si>
  <si>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</si>
  <si>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</si>
  <si>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</si>
  <si>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</si>
  <si>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</si>
  <si>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</si>
  <si>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</si>
  <si>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</si>
  <si>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</si>
  <si>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</si>
  <si>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</si>
  <si>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</si>
  <si>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</si>
  <si>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</si>
  <si>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</si>
  <si>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</si>
  <si>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</si>
  <si>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</si>
  <si>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</si>
  <si>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</si>
  <si>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</si>
  <si>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</si>
  <si>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</si>
  <si>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</si>
  <si>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</si>
  <si>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</si>
  <si>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</si>
  <si>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</si>
  <si>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</si>
  <si>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</si>
  <si>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</si>
  <si>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</si>
  <si>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</si>
  <si>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</si>
  <si>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</si>
  <si>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</si>
  <si>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</si>
  <si>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</si>
  <si>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</si>
  <si>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</si>
  <si>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</si>
  <si>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</si>
  <si>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</si>
  <si>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</si>
  <si>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</si>
  <si>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</si>
  <si>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</si>
  <si>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</si>
  <si>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</si>
  <si>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</si>
  <si>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</si>
  <si>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</si>
  <si>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</si>
  <si>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</si>
  <si>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</si>
  <si>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</si>
  <si>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</si>
  <si>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</si>
  <si>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</si>
  <si>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</si>
  <si>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</si>
  <si>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</si>
  <si>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</si>
  <si>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</si>
  <si>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</si>
  <si>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</si>
  <si>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</si>
  <si>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</si>
  <si>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</si>
  <si>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</si>
  <si>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</si>
  <si>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</si>
  <si>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</si>
  <si>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</si>
  <si>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</si>
  <si>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</si>
  <si>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</si>
  <si>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</si>
  <si>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</si>
  <si>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</si>
  <si>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</si>
  <si>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</si>
  <si>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</si>
  <si>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</si>
  <si>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</si>
  <si>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</si>
  <si>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</si>
  <si>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</si>
  <si>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</si>
  <si>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</si>
  <si>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</si>
  <si>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</si>
  <si>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</si>
  <si>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</si>
  <si>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</si>
  <si>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</si>
  <si>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</si>
  <si>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</si>
  <si>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</si>
  <si>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</si>
  <si>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</si>
  <si>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</si>
  <si>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</si>
  <si>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</si>
  <si>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</si>
  <si>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</si>
  <si>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</si>
  <si>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</si>
  <si>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</si>
  <si>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</si>
  <si>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</si>
  <si>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</si>
  <si>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</si>
  <si>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</si>
  <si>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</si>
  <si>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</si>
  <si>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</si>
  <si>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</si>
  <si>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</si>
  <si>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</si>
  <si>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</si>
  <si>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</si>
  <si>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</si>
  <si>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</si>
  <si>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</si>
  <si>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</si>
  <si>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</si>
  <si>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</si>
  <si>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</si>
  <si>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</si>
  <si>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</si>
  <si>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</si>
  <si>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</si>
  <si>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</si>
  <si>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</si>
  <si>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</si>
  <si>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</si>
  <si>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</si>
  <si>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</si>
  <si>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</si>
  <si>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</si>
  <si>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</si>
  <si>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</si>
  <si>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</si>
  <si>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</si>
  <si>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</si>
  <si>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</si>
  <si>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</si>
  <si>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</si>
  <si>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</si>
  <si>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</si>
  <si>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</si>
  <si>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</si>
  <si>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</si>
  <si>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</si>
  <si>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</si>
  <si>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</si>
  <si>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</si>
  <si>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</si>
  <si>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</si>
  <si>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</si>
  <si>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</si>
  <si>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</si>
  <si>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</si>
  <si>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</si>
  <si>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</si>
  <si>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</si>
  <si>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</si>
  <si>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</si>
  <si>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</si>
  <si>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</si>
  <si>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</si>
  <si>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</si>
  <si>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</si>
  <si>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</si>
  <si>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</si>
  <si>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</si>
  <si>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</si>
  <si>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</si>
  <si>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</si>
  <si>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</si>
  <si>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</si>
  <si>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</si>
  <si>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</si>
  <si>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</si>
  <si>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</si>
  <si>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</si>
  <si>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</si>
  <si>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</si>
  <si>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</si>
  <si>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</si>
  <si>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</si>
  <si>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</si>
  <si>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</si>
  <si>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</si>
  <si>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</si>
  <si>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</si>
  <si>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</si>
  <si>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</si>
  <si>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</si>
  <si>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</si>
  <si>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</si>
  <si>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</si>
  <si>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</si>
  <si>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</si>
  <si>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</si>
  <si>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</si>
  <si>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</si>
  <si>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</si>
  <si>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</si>
  <si>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</si>
  <si>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</si>
  <si>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</si>
  <si>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</si>
  <si>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</si>
  <si>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</si>
  <si>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</si>
  <si>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</si>
  <si>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</si>
  <si>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</si>
  <si>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</si>
  <si>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</si>
  <si>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</si>
  <si>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</si>
  <si>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</si>
  <si>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</si>
  <si>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</si>
  <si>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</si>
  <si>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</si>
  <si>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</si>
  <si>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</si>
  <si>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</si>
  <si>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</si>
  <si>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</si>
  <si>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</si>
  <si>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</si>
  <si>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</si>
  <si>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</si>
  <si>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</si>
  <si>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</si>
  <si>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</si>
  <si>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</si>
  <si>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</si>
  <si>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</si>
  <si>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</si>
  <si>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</si>
  <si>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</si>
  <si>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</si>
  <si>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</si>
  <si>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</si>
  <si>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</si>
  <si>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</si>
  <si>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</si>
  <si>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</si>
  <si>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</si>
  <si>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</si>
  <si>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</si>
  <si>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</si>
  <si>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</si>
  <si>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</si>
  <si>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</si>
  <si>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</si>
  <si>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</si>
  <si>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</si>
  <si>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</si>
  <si>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</si>
  <si>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</si>
  <si>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</si>
  <si>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</si>
  <si>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</si>
  <si>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</si>
  <si>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</si>
  <si>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</si>
  <si>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</si>
  <si>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</si>
  <si>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</si>
  <si>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</si>
  <si>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</si>
  <si>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</si>
  <si>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</si>
  <si>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</si>
  <si>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</si>
  <si>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</si>
  <si>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</si>
  <si>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</si>
  <si>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</si>
  <si>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</si>
  <si>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</si>
  <si>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</si>
  <si>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</si>
  <si>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</si>
  <si>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</si>
  <si>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</si>
  <si>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</si>
  <si>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</si>
  <si>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</si>
  <si>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</si>
  <si>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</si>
  <si>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</si>
  <si>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</si>
  <si>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</si>
  <si>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</si>
  <si>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</si>
  <si>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</si>
  <si>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</si>
  <si>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</si>
  <si>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</si>
  <si>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</si>
  <si>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</si>
  <si>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</si>
  <si>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</si>
  <si>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</si>
  <si>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</si>
  <si>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</si>
  <si>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</si>
  <si>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</si>
  <si>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</si>
  <si>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</si>
  <si>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</si>
  <si>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</si>
  <si>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</si>
  <si>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</si>
  <si>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</si>
  <si>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</si>
  <si>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</si>
  <si>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</si>
  <si>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</si>
  <si>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</si>
  <si>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</si>
  <si>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</si>
  <si>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</si>
  <si>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</si>
  <si>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</si>
  <si>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</si>
  <si>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</si>
  <si>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</si>
  <si>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</si>
  <si>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</si>
  <si>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</si>
  <si>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</si>
  <si>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</si>
  <si>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</si>
  <si>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</si>
  <si>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</si>
  <si>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</si>
  <si>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</si>
  <si>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</si>
  <si>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</si>
  <si>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</si>
  <si>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</si>
  <si>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</si>
  <si>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</si>
  <si>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</si>
  <si>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</si>
  <si>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</si>
  <si>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</si>
  <si>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</si>
  <si>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</si>
  <si>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</si>
  <si>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</si>
  <si>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</si>
  <si>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</si>
  <si>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</si>
  <si>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</si>
  <si>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</si>
  <si>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</si>
  <si>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</si>
  <si>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</si>
  <si>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</si>
  <si>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</si>
  <si>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</si>
  <si>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</si>
  <si>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</si>
  <si>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</si>
  <si>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</si>
  <si>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</si>
  <si>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</si>
  <si>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</si>
  <si>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</si>
  <si>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</si>
  <si>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</si>
  <si>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</si>
  <si>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</si>
  <si>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</si>
  <si>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</si>
  <si>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</si>
  <si>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</si>
  <si>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</si>
  <si>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</si>
  <si>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</si>
  <si>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</si>
  <si>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</si>
  <si>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</si>
  <si>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</si>
  <si>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</si>
  <si>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</si>
  <si>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</si>
  <si>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</si>
  <si>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</si>
  <si>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</si>
  <si>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</si>
  <si>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</si>
  <si>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</si>
  <si>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</si>
  <si>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</si>
  <si>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</si>
  <si>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</si>
  <si>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</si>
  <si>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</si>
  <si>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</si>
  <si>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</si>
  <si>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</si>
  <si>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</si>
  <si>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</si>
  <si>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</si>
  <si>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</si>
  <si>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</si>
  <si>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</si>
  <si>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</si>
  <si>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</si>
  <si>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</si>
  <si>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</si>
  <si>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</si>
  <si>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</si>
  <si>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</si>
  <si>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</si>
  <si>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</si>
  <si>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</si>
  <si>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</si>
  <si>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</si>
  <si>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</si>
  <si>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</si>
  <si>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</si>
  <si>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</si>
  <si>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</si>
  <si>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</si>
  <si>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</si>
  <si>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</si>
  <si>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</si>
  <si>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</si>
  <si>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</si>
  <si>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</si>
  <si>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</si>
  <si>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</si>
  <si>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</si>
  <si>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</si>
  <si>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</si>
  <si>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</si>
  <si>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</si>
  <si>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</si>
  <si>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</si>
  <si>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</si>
  <si>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</si>
  <si>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</si>
  <si>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</si>
  <si>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</si>
  <si>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</si>
  <si>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</si>
  <si>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</si>
  <si>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</si>
  <si>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</si>
  <si>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</si>
  <si>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</si>
  <si>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</si>
  <si>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</si>
  <si>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</si>
  <si>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</si>
  <si>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</si>
  <si>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</si>
  <si>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</si>
  <si>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</si>
  <si>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</si>
  <si>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</si>
  <si>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</si>
  <si>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</si>
  <si>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</si>
  <si>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</si>
  <si>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</si>
  <si>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</si>
  <si>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</si>
  <si>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</si>
  <si>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</si>
  <si>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</si>
  <si>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</si>
  <si>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</si>
  <si>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</si>
  <si>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</si>
  <si>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</si>
  <si>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</si>
  <si>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</si>
  <si>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</si>
  <si>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</si>
  <si>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</si>
  <si>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</si>
  <si>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</si>
  <si>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</si>
  <si>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</si>
  <si>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</si>
  <si>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</si>
  <si>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</si>
  <si>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</si>
  <si>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</si>
  <si>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</si>
  <si>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</si>
  <si>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</si>
  <si>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</si>
  <si>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</si>
  <si>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</si>
  <si>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</si>
  <si>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</si>
  <si>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</si>
  <si>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</si>
  <si>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</si>
  <si>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</si>
  <si>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</si>
  <si>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</si>
  <si>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</si>
  <si>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</si>
  <si>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</si>
  <si>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</si>
  <si>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</si>
  <si>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</si>
  <si>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</si>
  <si>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</si>
  <si>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</si>
  <si>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</si>
  <si>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</si>
  <si>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</si>
  <si>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</si>
  <si>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</si>
  <si>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</si>
  <si>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</si>
  <si>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</si>
  <si>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</si>
  <si>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</si>
  <si>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</si>
  <si>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</si>
  <si>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</si>
  <si>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</si>
  <si>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</si>
  <si>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</si>
  <si>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</si>
  <si>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</si>
  <si>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</si>
  <si>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</si>
  <si>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</si>
  <si>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</si>
  <si>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</si>
  <si>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</si>
  <si>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</si>
  <si>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</si>
  <si>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</si>
  <si>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</si>
  <si>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</si>
  <si>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</si>
  <si>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</si>
  <si>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</si>
  <si>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</si>
  <si>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</si>
  <si>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</si>
  <si>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</si>
  <si>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</si>
  <si>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</si>
  <si>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</si>
  <si>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</si>
  <si>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</si>
  <si>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</si>
  <si>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</si>
  <si>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</si>
  <si>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</si>
  <si>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</si>
  <si>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</si>
  <si>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</si>
  <si>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</si>
  <si>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</si>
  <si>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</si>
  <si>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</si>
  <si>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</si>
  <si>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</si>
  <si>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</si>
  <si>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</si>
  <si>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</si>
  <si>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</si>
  <si>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</si>
  <si>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</si>
  <si>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</si>
  <si>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</si>
  <si>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</si>
  <si>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</si>
  <si>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</si>
  <si>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</si>
  <si>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</si>
  <si>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</si>
  <si>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</si>
  <si>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</si>
  <si>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</si>
  <si>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</si>
  <si>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</si>
  <si>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</si>
  <si>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</si>
  <si>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</si>
  <si>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</si>
  <si>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</si>
  <si>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</si>
  <si>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</si>
  <si>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</si>
  <si>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</si>
  <si>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</si>
  <si>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</si>
  <si>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</si>
  <si>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</si>
  <si>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</si>
  <si>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</si>
  <si>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</si>
  <si>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</si>
  <si>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</si>
  <si>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</si>
  <si>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</si>
  <si>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</si>
  <si>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</si>
  <si>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</si>
  <si>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</si>
  <si>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</si>
  <si>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</si>
  <si>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</si>
  <si>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</si>
  <si>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</si>
  <si>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</si>
  <si>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</si>
  <si>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</si>
  <si>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</si>
  <si>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</si>
  <si>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</si>
  <si>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</si>
  <si>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</si>
  <si>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</si>
  <si>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</si>
  <si>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</si>
  <si>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</si>
  <si>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</si>
  <si>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</si>
  <si>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</si>
  <si>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</si>
  <si>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</si>
  <si>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</si>
  <si>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</si>
  <si>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</si>
  <si>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</si>
  <si>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</si>
  <si>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</si>
  <si>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</si>
  <si>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</si>
  <si>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</si>
  <si>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</si>
  <si>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</si>
  <si>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</si>
  <si>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</si>
  <si>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</si>
  <si>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</si>
  <si>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</si>
  <si>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</si>
  <si>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</si>
  <si>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</si>
  <si>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</si>
  <si>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</si>
  <si>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</si>
  <si>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</si>
  <si>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</si>
  <si>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</si>
  <si>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</si>
  <si>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</si>
  <si>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</si>
  <si>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</si>
  <si>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</si>
  <si>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</si>
  <si>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</si>
  <si>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</si>
  <si>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</si>
  <si>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</si>
  <si>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</si>
  <si>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</si>
  <si>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</si>
  <si>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</si>
  <si>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</si>
  <si>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</si>
  <si>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</si>
  <si>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</si>
  <si>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</si>
  <si>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</si>
  <si>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</si>
  <si>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</si>
  <si>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</si>
  <si>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</si>
  <si>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</si>
  <si>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</si>
  <si>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</si>
  <si>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</si>
  <si>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</si>
  <si>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</si>
  <si>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</si>
  <si>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</si>
  <si>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</si>
  <si>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</si>
  <si>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</si>
  <si>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</si>
  <si>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</si>
  <si>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</si>
  <si>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</si>
  <si>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</si>
  <si>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</si>
  <si>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</si>
  <si>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</si>
  <si>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</si>
  <si>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</si>
  <si>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</si>
  <si>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</si>
  <si>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</si>
  <si>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</si>
  <si>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</si>
  <si>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</si>
  <si>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</si>
  <si>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</si>
  <si>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</si>
  <si>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</si>
  <si>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</si>
  <si>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</si>
  <si>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</si>
  <si>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</si>
  <si>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</si>
  <si>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</si>
  <si>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</si>
  <si>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</si>
  <si>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</si>
  <si>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</si>
  <si>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</si>
  <si>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</si>
  <si>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</si>
  <si>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</si>
  <si>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</si>
  <si>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</si>
  <si>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</si>
  <si>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</si>
  <si>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</si>
  <si>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</si>
  <si>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</si>
  <si>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</si>
  <si>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</si>
  <si>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</si>
  <si>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</si>
  <si>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</si>
  <si>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</si>
  <si>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</si>
  <si>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</si>
  <si>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</si>
  <si>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</si>
  <si>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</si>
  <si>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</si>
  <si>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</si>
  <si>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</si>
  <si>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</si>
  <si>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</si>
  <si>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</si>
  <si>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</si>
  <si>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</si>
  <si>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</si>
  <si>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</si>
  <si>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</si>
  <si>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</si>
  <si>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</si>
  <si>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</si>
  <si>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</si>
  <si>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</si>
  <si>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</si>
  <si>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</si>
  <si>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</si>
  <si>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</si>
  <si>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</si>
  <si>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</si>
  <si>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</si>
  <si>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</si>
  <si>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</si>
  <si>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</si>
  <si>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</si>
  <si>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</si>
  <si>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</si>
  <si>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</si>
  <si>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</si>
  <si>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</si>
  <si>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</si>
  <si>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</si>
  <si>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</si>
  <si>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</si>
  <si>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</si>
  <si>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</si>
  <si>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</si>
  <si>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</si>
  <si>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</si>
  <si>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</si>
  <si>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</si>
  <si>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</si>
  <si>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</si>
  <si>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</si>
  <si>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</si>
  <si>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</si>
  <si>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</si>
  <si>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</si>
  <si>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</si>
  <si>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</si>
  <si>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</si>
  <si>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</si>
  <si>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</si>
  <si>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</si>
  <si>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</si>
  <si>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</si>
  <si>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</si>
  <si>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</si>
  <si>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</si>
  <si>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</si>
  <si>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</si>
  <si>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</si>
  <si>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</si>
  <si>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</si>
  <si>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</si>
  <si>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</si>
  <si>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</si>
  <si>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</si>
  <si>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</si>
  <si>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</si>
  <si>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</si>
  <si>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</si>
  <si>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</si>
  <si>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</si>
  <si>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</si>
  <si>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</si>
  <si>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</si>
  <si>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</si>
  <si>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</si>
  <si>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</si>
  <si>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</si>
  <si>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</si>
  <si>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</si>
  <si>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</si>
  <si>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</si>
  <si>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</si>
  <si>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</si>
  <si>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</si>
  <si>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</si>
  <si>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</si>
  <si>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</si>
  <si>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</si>
  <si>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</si>
  <si>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</si>
  <si>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</si>
  <si>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</si>
  <si>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</si>
  <si>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</si>
  <si>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</si>
  <si>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</si>
  <si>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</si>
  <si>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</si>
  <si>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</si>
  <si>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</si>
  <si>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</si>
  <si>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</si>
  <si>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</si>
  <si>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</si>
  <si>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</si>
  <si>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</si>
  <si>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</si>
  <si>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</si>
  <si>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</si>
  <si>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</si>
  <si>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</si>
  <si>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</si>
  <si>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</si>
  <si>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</si>
  <si>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</si>
  <si>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</si>
  <si>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</si>
  <si>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</si>
  <si>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</si>
  <si>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</si>
  <si>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</si>
  <si>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</si>
  <si>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</si>
  <si>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</si>
  <si>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</si>
  <si>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</si>
  <si>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</si>
  <si>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</si>
  <si>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</si>
  <si>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</si>
  <si>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</si>
  <si>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</si>
  <si>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</si>
  <si>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</si>
  <si>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</si>
  <si>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</si>
  <si>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</si>
  <si>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</si>
  <si>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</si>
  <si>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</si>
  <si>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</si>
  <si>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</si>
  <si>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</si>
  <si>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</si>
  <si>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</si>
  <si>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</si>
  <si>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</si>
  <si>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</si>
  <si>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</si>
  <si>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</si>
  <si>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</si>
  <si>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</si>
  <si>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</si>
  <si>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</si>
  <si>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</si>
  <si>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</si>
  <si>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</si>
  <si>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</si>
  <si>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</si>
  <si>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</si>
  <si>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</si>
  <si>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</si>
  <si>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</si>
  <si>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</si>
  <si>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</si>
  <si>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</si>
  <si>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</si>
  <si>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</si>
  <si>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</si>
  <si>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</si>
  <si>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</si>
  <si>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</si>
  <si>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</si>
  <si>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</si>
  <si>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</si>
  <si>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</si>
  <si>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</si>
  <si>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</si>
  <si>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</si>
  <si>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</si>
  <si>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</si>
  <si>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</si>
  <si>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</si>
  <si>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</si>
  <si>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</si>
  <si>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</si>
  <si>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</si>
  <si>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</si>
  <si>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</si>
  <si>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</si>
  <si>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</si>
  <si>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</si>
  <si>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</si>
  <si>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</si>
  <si>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</si>
  <si>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</si>
  <si>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</si>
  <si>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</si>
  <si>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</si>
  <si>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</si>
  <si>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</si>
  <si>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</si>
  <si>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</si>
  <si>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</si>
  <si>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</si>
  <si>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</si>
  <si>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</si>
  <si>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</si>
  <si>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</si>
  <si>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</si>
  <si>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</si>
  <si>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</si>
  <si>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</si>
  <si>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</si>
  <si>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</si>
  <si>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</si>
  <si>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</si>
  <si>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</si>
  <si>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</si>
  <si>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</si>
  <si>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</si>
  <si>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</si>
  <si>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</si>
  <si>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</si>
  <si>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</si>
  <si>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</si>
  <si>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</si>
  <si>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</si>
  <si>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</si>
  <si>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</si>
  <si>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</si>
  <si>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</si>
  <si>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</si>
  <si>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</si>
  <si>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</si>
  <si>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</si>
  <si>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</si>
  <si>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</si>
  <si>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</si>
  <si>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</si>
  <si>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</si>
  <si>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</si>
  <si>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</si>
  <si>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</si>
  <si>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</si>
  <si>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</si>
  <si>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</si>
  <si>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</si>
  <si>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</si>
  <si>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</si>
  <si>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</si>
  <si>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</si>
  <si>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</si>
  <si>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</si>
  <si>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</si>
  <si>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</si>
  <si>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</si>
  <si>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</si>
  <si>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</si>
  <si>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</si>
  <si>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</si>
  <si>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</si>
  <si>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</si>
  <si>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</si>
  <si>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</si>
  <si>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</si>
  <si>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</si>
  <si>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</si>
  <si>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</si>
  <si>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</si>
  <si>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</si>
  <si>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</si>
  <si>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</si>
  <si>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</si>
  <si>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</si>
  <si>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</si>
  <si>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</si>
  <si>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</si>
  <si>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</si>
  <si>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</si>
  <si>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</si>
  <si>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</si>
  <si>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</si>
  <si>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</si>
  <si>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</si>
  <si>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</si>
  <si>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</si>
  <si>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</si>
  <si>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</si>
  <si>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</si>
  <si>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</si>
  <si>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</si>
  <si>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</si>
  <si>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</si>
  <si>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</si>
  <si>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</si>
  <si>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</si>
  <si>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</si>
  <si>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</si>
  <si>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</si>
  <si>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</si>
  <si>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</si>
  <si>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</si>
  <si>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</si>
  <si>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</si>
  <si>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</si>
  <si>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</si>
  <si>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</si>
  <si>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</si>
  <si>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</si>
  <si>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</si>
  <si>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</si>
  <si>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</si>
  <si>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</si>
  <si>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</si>
  <si>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</si>
  <si>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</si>
  <si>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</si>
  <si>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</si>
  <si>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</si>
  <si>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</si>
  <si>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</si>
  <si>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</si>
  <si>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</si>
  <si>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</si>
  <si>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</si>
  <si>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</si>
  <si>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</si>
  <si>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</si>
  <si>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</si>
  <si>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</si>
  <si>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</si>
  <si>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</si>
  <si>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</si>
  <si>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</si>
  <si>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</si>
  <si>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</si>
  <si>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</si>
  <si>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</si>
  <si>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</si>
  <si>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</si>
  <si>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</si>
  <si>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</si>
  <si>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</si>
  <si>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</si>
  <si>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</si>
  <si>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</si>
  <si>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</si>
  <si>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</si>
  <si>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</si>
  <si>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</si>
  <si>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</si>
  <si>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</si>
  <si>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</si>
  <si>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</si>
  <si>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</si>
  <si>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</si>
  <si>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</si>
  <si>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</si>
  <si>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</si>
  <si>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</si>
  <si>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</si>
  <si>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</si>
  <si>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</si>
  <si>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</si>
  <si>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</si>
  <si>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</si>
  <si>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</si>
  <si>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</si>
  <si>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</si>
  <si>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</si>
  <si>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</si>
  <si>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</si>
  <si>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</si>
  <si>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</si>
  <si>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</si>
  <si>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</si>
  <si>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</si>
  <si>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</si>
  <si>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</si>
  <si>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</si>
  <si>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</si>
  <si>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</si>
  <si>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</si>
  <si>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</si>
  <si>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</si>
  <si>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</si>
  <si>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</si>
  <si>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</si>
  <si>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</si>
  <si>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</si>
  <si>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</si>
  <si>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</si>
  <si>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</si>
  <si>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</si>
  <si>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</si>
  <si>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</si>
  <si>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</si>
  <si>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</si>
  <si>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</si>
  <si>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</si>
  <si>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</si>
  <si>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</si>
  <si>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</si>
  <si>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</si>
  <si>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</si>
  <si>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</si>
  <si>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</si>
  <si>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</si>
  <si>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</si>
  <si>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</si>
  <si>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</si>
  <si>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</si>
  <si>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</si>
  <si>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</si>
  <si>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</si>
  <si>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</si>
  <si>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</si>
  <si>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</si>
  <si>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</si>
  <si>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</si>
  <si>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</si>
  <si>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</si>
  <si>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</si>
  <si>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</si>
  <si>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</si>
  <si>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</si>
  <si>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</si>
  <si>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</si>
  <si>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</si>
  <si>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</si>
  <si>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</si>
  <si>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</si>
  <si>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</si>
  <si>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</si>
  <si>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</si>
  <si>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</si>
  <si>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</si>
  <si>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</si>
  <si>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</si>
  <si>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</si>
  <si>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</si>
  <si>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</si>
  <si>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</si>
  <si>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</si>
  <si>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</si>
  <si>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</si>
  <si>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</si>
  <si>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</si>
  <si>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</si>
  <si>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</si>
  <si>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</si>
  <si>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</si>
  <si>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</si>
  <si>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</si>
  <si>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</si>
  <si>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</si>
  <si>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</si>
  <si>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</si>
  <si>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</si>
  <si>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</si>
  <si>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</si>
  <si>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</si>
  <si>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</si>
  <si>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</si>
  <si>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</si>
  <si>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</si>
  <si>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</si>
  <si>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</si>
  <si>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</si>
  <si>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</si>
  <si>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</si>
  <si>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</si>
  <si>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</si>
  <si>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</si>
  <si>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</si>
  <si>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</si>
  <si>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</si>
  <si>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</si>
  <si>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</si>
  <si>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</si>
  <si>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</si>
  <si>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</si>
  <si>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</si>
  <si>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</si>
  <si>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</si>
  <si>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</si>
  <si>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</si>
  <si>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</si>
  <si>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</si>
  <si>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</si>
  <si>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</si>
  <si>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</si>
  <si>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</si>
  <si>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</si>
  <si>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</si>
  <si>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</si>
  <si>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</si>
  <si>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</si>
  <si>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</si>
  <si>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</si>
  <si>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</si>
  <si>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</si>
  <si>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</si>
  <si>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</si>
  <si>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</si>
  <si>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</si>
  <si>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</si>
  <si>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</si>
  <si>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</si>
  <si>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</si>
  <si>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</si>
  <si>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</si>
  <si>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</si>
  <si>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</si>
  <si>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</si>
  <si>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</si>
  <si>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</si>
  <si>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</si>
  <si>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</si>
  <si>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</si>
  <si>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</si>
  <si>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</si>
  <si>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</si>
  <si>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</si>
  <si>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</si>
  <si>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</si>
  <si>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</si>
  <si>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</si>
  <si>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</si>
  <si>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</si>
  <si>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</si>
  <si>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</si>
  <si>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</si>
  <si>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</si>
  <si>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</si>
  <si>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</si>
  <si>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</si>
  <si>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</si>
  <si>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</si>
  <si>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</si>
  <si>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</si>
  <si>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</si>
  <si>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</si>
  <si>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</si>
  <si>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</si>
  <si>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</si>
  <si>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</si>
  <si>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</si>
  <si>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</si>
  <si>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</si>
  <si>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</si>
  <si>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</si>
  <si>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</si>
  <si>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</si>
  <si>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</si>
  <si>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</si>
  <si>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</si>
  <si>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</si>
  <si>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</si>
  <si>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</si>
  <si>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</si>
  <si>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</si>
  <si>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</si>
  <si>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</si>
  <si>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</si>
  <si>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</si>
  <si>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</si>
  <si>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</si>
  <si>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</si>
  <si>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</si>
  <si>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</si>
  <si>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</si>
  <si>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</si>
  <si>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</si>
  <si>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</si>
  <si>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</si>
  <si>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</si>
  <si>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</si>
  <si>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</si>
  <si>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</si>
  <si>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</si>
  <si>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</si>
  <si>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</si>
  <si>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</si>
  <si>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</si>
  <si>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</si>
  <si>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</si>
  <si>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</si>
  <si>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</si>
  <si>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</si>
  <si>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</si>
  <si>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</si>
  <si>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</si>
  <si>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</si>
  <si>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</si>
  <si>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</si>
  <si>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</si>
  <si>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</si>
  <si>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</si>
  <si>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</si>
  <si>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</si>
  <si>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</si>
  <si>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</si>
  <si>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</si>
  <si>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</si>
  <si>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</si>
  <si>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</si>
  <si>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</si>
  <si>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</si>
  <si>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</si>
  <si>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</si>
  <si>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</si>
  <si>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</si>
  <si>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</si>
  <si>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</si>
  <si>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</si>
  <si>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</si>
  <si>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</si>
  <si>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</si>
  <si>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</si>
  <si>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</si>
  <si>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</si>
  <si>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</si>
  <si>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</si>
  <si>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</si>
  <si>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</si>
  <si>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</si>
  <si>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</si>
  <si>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</si>
  <si>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</si>
  <si>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</si>
  <si>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</si>
  <si>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</si>
  <si>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</si>
  <si>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</si>
  <si>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</si>
  <si>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</si>
  <si>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</si>
  <si>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</si>
  <si>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</si>
  <si>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</si>
  <si>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</si>
  <si>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</si>
  <si>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</si>
  <si>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</si>
  <si>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</si>
  <si>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</si>
  <si>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</si>
  <si>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</si>
  <si>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</si>
  <si>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</si>
  <si>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</si>
  <si>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</si>
  <si>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</si>
  <si>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</si>
  <si>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</si>
  <si>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</si>
  <si>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</si>
  <si>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</si>
  <si>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</si>
  <si>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</si>
  <si>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</si>
  <si>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</si>
  <si>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</si>
  <si>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</si>
  <si>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</si>
  <si>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</si>
  <si>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</si>
  <si>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</si>
  <si>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</si>
  <si>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</si>
  <si>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</si>
  <si>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</si>
  <si>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</si>
  <si>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</si>
  <si>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</si>
  <si>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</si>
  <si>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</si>
  <si>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</si>
  <si>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</si>
  <si>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</si>
  <si>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</si>
  <si>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</si>
  <si>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</si>
  <si>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</si>
  <si>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</si>
  <si>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</si>
  <si>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</si>
  <si>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</si>
  <si>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</si>
  <si>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</si>
  <si>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</si>
  <si>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</si>
  <si>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</si>
  <si>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</si>
  <si>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</si>
  <si>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</si>
  <si>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</si>
  <si>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</si>
  <si>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</si>
  <si>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</si>
  <si>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</si>
  <si>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</si>
  <si>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</si>
  <si>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</si>
  <si>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</si>
  <si>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</si>
  <si>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</si>
  <si>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</si>
  <si>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</si>
  <si>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</si>
  <si>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</si>
  <si>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</si>
  <si>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</si>
  <si>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</si>
  <si>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</si>
  <si>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</si>
  <si>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</si>
  <si>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</si>
  <si>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</si>
  <si>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</si>
  <si>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</si>
  <si>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</si>
  <si>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</si>
  <si>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</si>
  <si>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</si>
  <si>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</si>
  <si>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</si>
  <si>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</si>
  <si>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</si>
  <si>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</si>
  <si>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</si>
  <si>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</si>
  <si>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</si>
  <si>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</si>
  <si>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</si>
  <si>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</si>
  <si>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</si>
  <si>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</si>
  <si>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</si>
  <si>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</si>
  <si>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</si>
  <si>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</si>
  <si>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</si>
  <si>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</si>
  <si>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</si>
  <si>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</si>
  <si>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</si>
  <si>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</si>
  <si>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</si>
  <si>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</si>
  <si>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</si>
  <si>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</si>
  <si>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</si>
  <si>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</si>
  <si>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</si>
  <si>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</si>
  <si>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</si>
  <si>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</si>
  <si>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</si>
  <si>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</si>
  <si>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</si>
  <si>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</si>
  <si>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</si>
  <si>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</si>
  <si>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</si>
  <si>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</si>
  <si>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</si>
  <si>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</si>
  <si>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</si>
  <si>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</si>
  <si>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</si>
  <si>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</si>
  <si>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</si>
  <si>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</si>
  <si>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</si>
  <si>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</si>
  <si>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</si>
  <si>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</si>
  <si>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</si>
  <si>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</si>
  <si>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</si>
  <si>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</si>
  <si>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</si>
  <si>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</si>
  <si>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</si>
  <si>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</si>
  <si>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</si>
  <si>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</si>
  <si>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</si>
  <si>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</si>
  <si>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</si>
  <si>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</si>
  <si>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</si>
  <si>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</si>
  <si>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</si>
  <si>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</si>
  <si>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</si>
  <si>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</si>
  <si>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</si>
  <si>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</si>
  <si>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</si>
  <si>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</si>
  <si>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</si>
  <si>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</si>
  <si>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</si>
  <si>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</si>
  <si>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</si>
  <si>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</si>
  <si>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</si>
  <si>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</si>
  <si>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</si>
  <si>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</si>
  <si>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</si>
  <si>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</si>
  <si>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</si>
  <si>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</si>
  <si>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</si>
  <si>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</si>
  <si>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</si>
  <si>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</si>
  <si>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</si>
  <si>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</si>
  <si>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</si>
  <si>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</si>
  <si>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</si>
  <si>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</si>
  <si>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</si>
  <si>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</si>
  <si>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</si>
  <si>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</si>
  <si>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</si>
  <si>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</si>
  <si>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</si>
  <si>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</si>
  <si>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</si>
  <si>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</si>
  <si>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</si>
  <si>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</si>
  <si>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</si>
  <si>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</si>
  <si>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</si>
  <si>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</si>
  <si>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</si>
  <si>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</si>
  <si>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</si>
  <si>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</si>
  <si>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</si>
  <si>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</si>
  <si>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</si>
  <si>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</si>
  <si>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</si>
  <si>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</si>
  <si>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</si>
  <si>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</si>
  <si>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</si>
  <si>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</si>
  <si>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</si>
  <si>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</si>
  <si>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</si>
  <si>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</si>
  <si>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</si>
  <si>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</si>
  <si>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</si>
  <si>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</si>
  <si>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</si>
  <si>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</si>
  <si>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</si>
  <si>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</si>
  <si>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</si>
  <si>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</si>
  <si>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</si>
  <si>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</si>
  <si>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</si>
  <si>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</si>
  <si>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</si>
  <si>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</si>
  <si>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</si>
  <si>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</si>
  <si>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</si>
  <si>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</si>
  <si>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</si>
  <si>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</si>
  <si>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</si>
  <si>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</si>
  <si>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</si>
  <si>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</si>
  <si>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</si>
  <si>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</si>
  <si>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</si>
  <si>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</si>
  <si>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</si>
  <si>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</si>
  <si>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</si>
  <si>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</si>
  <si>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</si>
  <si>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</si>
  <si>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</si>
  <si>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</si>
  <si>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</si>
  <si>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</si>
  <si>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</si>
  <si>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</si>
  <si>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</si>
  <si>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</si>
  <si>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</si>
  <si>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</si>
  <si>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</si>
  <si>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</si>
  <si>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</si>
  <si>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</si>
  <si>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</si>
  <si>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</si>
  <si>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</si>
  <si>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</si>
  <si>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</si>
  <si>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</si>
  <si>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</si>
  <si>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</si>
  <si>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</si>
  <si>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</si>
  <si>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</si>
  <si>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</si>
  <si>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</si>
  <si>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</si>
  <si>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</si>
  <si>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</si>
  <si>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</si>
  <si>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</si>
  <si>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</si>
  <si>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</si>
  <si>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</si>
  <si>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</si>
  <si>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</si>
  <si>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</si>
  <si>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</si>
  <si>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</si>
  <si>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</si>
  <si>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</si>
  <si>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</si>
  <si>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</si>
  <si>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</si>
  <si>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</si>
  <si>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</si>
  <si>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</si>
  <si>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</si>
  <si>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</si>
  <si>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</si>
  <si>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</si>
  <si>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</si>
  <si>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</si>
  <si>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</si>
  <si>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</si>
  <si>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</si>
  <si>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</si>
  <si>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</si>
  <si>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</si>
  <si>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</si>
  <si>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</si>
  <si>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</si>
  <si>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</si>
  <si>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</si>
  <si>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</si>
  <si>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</si>
  <si>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</si>
  <si>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</si>
  <si>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</si>
  <si>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</si>
  <si>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</si>
  <si>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</si>
  <si>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</si>
  <si>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</si>
  <si>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</si>
  <si>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</si>
  <si>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</si>
  <si>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</si>
  <si>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</si>
  <si>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</si>
  <si>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</si>
  <si>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</si>
  <si>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</si>
  <si>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</si>
  <si>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</si>
  <si>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</si>
  <si>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</si>
  <si>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</si>
  <si>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</si>
  <si>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</si>
  <si>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</si>
  <si>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</si>
  <si>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</si>
  <si>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</si>
  <si>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</si>
  <si>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</si>
  <si>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</si>
  <si>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</si>
  <si>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</si>
  <si>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</si>
  <si>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</si>
  <si>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</si>
  <si>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</si>
  <si>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</si>
  <si>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</si>
  <si>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</si>
  <si>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</si>
  <si>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</si>
  <si>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</si>
  <si>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</si>
  <si>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</si>
  <si>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</si>
  <si>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</si>
  <si>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</si>
  <si>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</si>
  <si>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</si>
  <si>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</si>
  <si>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</si>
  <si>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</si>
  <si>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</si>
  <si>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</si>
  <si>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</si>
  <si>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</si>
  <si>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</si>
  <si>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</si>
  <si>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</si>
  <si>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</si>
  <si>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</si>
  <si>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</si>
  <si>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</si>
  <si>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</si>
  <si>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</si>
  <si>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</si>
  <si>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</si>
  <si>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</si>
  <si>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</si>
  <si>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</si>
  <si>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</si>
  <si>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</si>
  <si>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</si>
  <si>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</si>
  <si>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</si>
  <si>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</si>
  <si>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</si>
  <si>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</si>
  <si>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</si>
  <si>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</si>
  <si>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</si>
  <si>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</si>
  <si>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</si>
  <si>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</si>
  <si>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</si>
  <si>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</si>
  <si>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</si>
  <si>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</si>
  <si>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</si>
  <si>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</si>
  <si>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</si>
  <si>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</si>
  <si>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</si>
  <si>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</si>
  <si>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</si>
  <si>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</si>
  <si>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</si>
  <si>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</si>
  <si>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</si>
  <si>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</si>
  <si>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</si>
  <si>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</si>
  <si>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</si>
  <si>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</si>
  <si>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</si>
  <si>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</si>
  <si>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</si>
  <si>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</si>
  <si>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</si>
  <si>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</si>
  <si>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</si>
  <si>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</si>
  <si>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</si>
  <si>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</si>
  <si>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</si>
  <si>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</si>
  <si>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</si>
  <si>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</si>
  <si>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</si>
  <si>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</si>
  <si>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</si>
  <si>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</si>
  <si>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</si>
  <si>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</si>
  <si>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</si>
  <si>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</si>
  <si>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</si>
  <si>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</si>
  <si>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</si>
  <si>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</si>
  <si>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</si>
  <si>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</si>
  <si>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</si>
  <si>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</si>
  <si>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</si>
  <si>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</si>
  <si>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</si>
  <si>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</si>
  <si>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</si>
  <si>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</si>
  <si>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</si>
  <si>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</si>
  <si>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</si>
  <si>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</si>
  <si>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</si>
  <si>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</si>
  <si>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</si>
  <si>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</si>
  <si>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</si>
  <si>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</si>
  <si>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</si>
  <si>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</si>
  <si>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</si>
  <si>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</si>
  <si>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</si>
  <si>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</si>
  <si>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</si>
  <si>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</si>
  <si>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</si>
  <si>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</si>
  <si>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</si>
  <si>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</si>
  <si>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</si>
  <si>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</si>
  <si>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</si>
  <si>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</si>
  <si>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</si>
  <si>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</si>
  <si>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</si>
  <si>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</si>
  <si>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</si>
  <si>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</si>
  <si>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</si>
  <si>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</si>
  <si>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</si>
  <si>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</si>
  <si>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</si>
  <si>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</si>
  <si>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</si>
  <si>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</si>
  <si>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</si>
  <si>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</si>
  <si>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</si>
  <si>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</si>
  <si>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</si>
  <si>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</si>
  <si>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</si>
  <si>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</si>
  <si>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</si>
  <si>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</si>
  <si>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</si>
  <si>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</si>
  <si>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</si>
  <si>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</si>
  <si>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</si>
  <si>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</si>
  <si>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</si>
  <si>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</si>
  <si>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</si>
  <si>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</si>
  <si>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</si>
  <si>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</si>
  <si>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</si>
  <si>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</si>
  <si>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</si>
  <si>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</si>
  <si>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</si>
  <si>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</si>
  <si>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</si>
  <si>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</si>
  <si>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</si>
  <si>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</si>
  <si>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</si>
  <si>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</si>
  <si>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</si>
  <si>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</si>
  <si>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</si>
  <si>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</si>
  <si>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</si>
  <si>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</si>
  <si>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</si>
  <si>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</si>
  <si>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</si>
  <si>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</si>
  <si>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</si>
  <si>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</si>
  <si>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</si>
  <si>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</si>
  <si>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</si>
  <si>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</si>
  <si>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</si>
  <si>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</si>
  <si>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</si>
  <si>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</si>
  <si>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</si>
  <si>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</si>
  <si>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</si>
  <si>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</si>
  <si>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</si>
  <si>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</si>
  <si>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</si>
  <si>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</si>
  <si>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</si>
  <si>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</si>
  <si>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</si>
  <si>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</si>
  <si>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</si>
  <si>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</si>
  <si>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</si>
  <si>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</si>
  <si>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</si>
  <si>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</si>
  <si>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</si>
  <si>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</si>
  <si>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</si>
  <si>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</si>
  <si>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</si>
  <si>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</si>
  <si>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</si>
  <si>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</si>
  <si>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</si>
  <si>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</si>
  <si>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</si>
  <si>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</si>
  <si>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</si>
  <si>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</si>
  <si>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</si>
  <si>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</si>
  <si>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</si>
  <si>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</si>
  <si>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</si>
  <si>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</si>
  <si>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</si>
  <si>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</si>
  <si>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</si>
  <si>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</si>
  <si>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</si>
  <si>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</si>
  <si>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</si>
  <si>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</si>
  <si>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</si>
  <si>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</si>
  <si>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</si>
  <si>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</si>
  <si>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</si>
  <si>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</si>
  <si>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</si>
  <si>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</si>
  <si>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</si>
  <si>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</si>
  <si>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</si>
  <si>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</si>
  <si>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</si>
  <si>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</si>
  <si>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</si>
  <si>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</si>
  <si>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</si>
  <si>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</si>
  <si>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</si>
  <si>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</si>
  <si>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</si>
  <si>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</si>
  <si>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</si>
  <si>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</si>
  <si>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</si>
  <si>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</si>
  <si>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</si>
  <si>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</si>
  <si>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</si>
  <si>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</si>
  <si>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</si>
  <si>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</si>
  <si>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</si>
  <si>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</si>
  <si>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</si>
  <si>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</si>
  <si>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</si>
  <si>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</si>
  <si>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</si>
  <si>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</si>
  <si>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</si>
  <si>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</si>
  <si>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</si>
  <si>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</si>
  <si>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</si>
  <si>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</si>
  <si>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</si>
  <si>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</si>
  <si>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</si>
  <si>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</si>
  <si>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</si>
  <si>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</si>
  <si>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</si>
  <si>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</si>
  <si>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</si>
  <si>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</si>
  <si>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</si>
  <si>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</si>
  <si>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</si>
  <si>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</si>
  <si>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</si>
  <si>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</si>
  <si>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</si>
  <si>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</si>
  <si>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</si>
  <si>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</si>
  <si>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</si>
  <si>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</si>
  <si>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</si>
  <si>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</si>
  <si>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</si>
  <si>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</si>
  <si>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</si>
  <si>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</si>
  <si>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</si>
  <si>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</si>
  <si>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</si>
  <si>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</si>
  <si>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</si>
  <si>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</si>
  <si>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</si>
  <si>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</si>
  <si>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</si>
  <si>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</si>
  <si>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</si>
  <si>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</si>
  <si>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</si>
  <si>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</si>
  <si>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</si>
  <si>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</si>
  <si>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</si>
  <si>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</si>
  <si>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</si>
  <si>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</si>
  <si>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</si>
  <si>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</si>
  <si>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</si>
  <si>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</si>
  <si>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</si>
  <si>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</si>
  <si>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</si>
  <si>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</si>
  <si>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</si>
  <si>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</si>
  <si>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</si>
  <si>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</si>
  <si>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</si>
  <si>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</si>
  <si>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</si>
  <si>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</si>
  <si>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</si>
  <si>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</si>
  <si>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</si>
  <si>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</si>
  <si>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</si>
  <si>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</si>
  <si>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</si>
  <si>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</si>
  <si>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</si>
  <si>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</si>
  <si>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</si>
  <si>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</si>
  <si>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</si>
  <si>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</si>
  <si>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</si>
  <si>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</si>
  <si>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</si>
  <si>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</si>
  <si>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</si>
  <si>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</si>
  <si>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</si>
  <si>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</si>
  <si>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</si>
  <si>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</si>
  <si>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</si>
  <si>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</si>
  <si>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</si>
  <si>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</si>
  <si>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</si>
  <si>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</si>
  <si>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</si>
  <si>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</si>
  <si>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</si>
  <si>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</si>
  <si>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</si>
  <si>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</si>
  <si>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</si>
  <si>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</si>
  <si>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</si>
  <si>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</si>
  <si>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</si>
  <si>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</si>
  <si>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</si>
  <si>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</si>
  <si>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</si>
  <si>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</si>
  <si>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</si>
  <si>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</si>
  <si>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</si>
  <si>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</si>
  <si>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</si>
  <si>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</si>
  <si>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</si>
  <si>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</si>
  <si>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</si>
  <si>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</si>
  <si>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</si>
  <si>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</si>
  <si>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</si>
  <si>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</si>
  <si>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</si>
  <si>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</si>
  <si>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</si>
  <si>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</si>
  <si>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</si>
  <si>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</si>
  <si>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</si>
  <si>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</si>
  <si>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</si>
  <si>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</si>
  <si>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</si>
  <si>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</si>
  <si>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</si>
  <si>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</si>
  <si>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</si>
  <si>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</si>
  <si>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</si>
  <si>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</si>
  <si>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</si>
  <si>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</si>
  <si>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</si>
  <si>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</si>
  <si>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</si>
  <si>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</si>
  <si>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</si>
  <si>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</si>
  <si>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</si>
  <si>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</si>
  <si>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</si>
  <si>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</si>
  <si>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</si>
  <si>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</si>
  <si>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</si>
  <si>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</si>
  <si>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</si>
  <si>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</si>
  <si>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</si>
  <si>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</si>
  <si>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</si>
  <si>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</si>
  <si>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</si>
  <si>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</si>
  <si>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</si>
  <si>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</si>
  <si>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</si>
  <si>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</si>
  <si>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</si>
  <si>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</si>
  <si>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</si>
  <si>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</si>
  <si>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</si>
  <si>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</si>
  <si>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</si>
  <si>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</si>
  <si>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</si>
  <si>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</si>
  <si>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</si>
  <si>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</si>
  <si>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</si>
  <si>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</si>
  <si>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</si>
  <si>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</si>
  <si>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</si>
  <si>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</si>
  <si>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</si>
  <si>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</si>
  <si>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</si>
  <si>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</si>
  <si>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</si>
  <si>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</si>
  <si>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</si>
  <si>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</si>
  <si>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</si>
  <si>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</si>
  <si>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</si>
  <si>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</si>
  <si>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</si>
  <si>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</si>
  <si>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</si>
  <si>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</si>
  <si>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</si>
  <si>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</si>
  <si>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</si>
  <si>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</si>
  <si>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</si>
  <si>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</si>
  <si>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</si>
  <si>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</si>
  <si>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</si>
  <si>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</si>
  <si>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</si>
  <si>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</si>
  <si>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</si>
  <si>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</si>
  <si>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</si>
  <si>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</si>
  <si>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</si>
  <si>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</si>
  <si>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</si>
  <si>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</si>
  <si>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</si>
  <si>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</si>
  <si>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</si>
  <si>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</si>
  <si>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</si>
  <si>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</si>
  <si>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</si>
  <si>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</si>
  <si>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</si>
  <si>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</si>
  <si>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</si>
  <si>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</si>
  <si>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</si>
  <si>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</si>
  <si>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</si>
  <si>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</si>
  <si>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</si>
  <si>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</si>
  <si>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</si>
  <si>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</si>
  <si>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</si>
  <si>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</si>
  <si>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</si>
  <si>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</si>
  <si>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</si>
  <si>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</si>
  <si>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</si>
  <si>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</si>
  <si>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</si>
  <si>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</si>
  <si>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</si>
  <si>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</si>
  <si>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</si>
  <si>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</si>
  <si>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</si>
  <si>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</si>
  <si>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</si>
  <si>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</si>
  <si>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</si>
  <si>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</si>
  <si>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</si>
  <si>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</si>
  <si>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</si>
  <si>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</si>
  <si>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</si>
  <si>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</si>
  <si>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</si>
  <si>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</si>
  <si>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</si>
  <si>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</si>
  <si>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</si>
  <si>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</si>
  <si>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</si>
  <si>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</si>
  <si>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</si>
  <si>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</si>
  <si>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</si>
  <si>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</si>
  <si>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</si>
  <si>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</si>
  <si>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</si>
  <si>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</si>
  <si>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</si>
  <si>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</si>
  <si>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</si>
  <si>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</si>
  <si>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</si>
  <si>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</si>
  <si>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</si>
  <si>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</si>
  <si>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</si>
  <si>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</si>
  <si>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</si>
  <si>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</si>
  <si>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</si>
  <si>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</si>
  <si>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</si>
  <si>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</si>
  <si>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</si>
  <si>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</si>
  <si>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</si>
  <si>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</si>
  <si>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</si>
  <si>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</si>
  <si>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</si>
  <si>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</si>
  <si>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</si>
  <si>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</si>
  <si>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</si>
  <si>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</si>
  <si>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</si>
  <si>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</si>
  <si>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</si>
  <si>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</si>
  <si>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</si>
  <si>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</si>
  <si>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</si>
  <si>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</si>
  <si>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</si>
  <si>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</si>
  <si>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</si>
  <si>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</si>
  <si>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</si>
  <si>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</si>
  <si>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</si>
  <si>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</si>
  <si>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</si>
  <si>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</si>
  <si>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</si>
  <si>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</si>
  <si>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</si>
  <si>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</si>
  <si>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</si>
  <si>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</si>
  <si>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</si>
  <si>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</si>
  <si>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</si>
  <si>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</si>
  <si>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</si>
  <si>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</si>
  <si>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</si>
  <si>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</si>
  <si>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</si>
  <si>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</si>
  <si>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</si>
  <si>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</si>
  <si>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</si>
  <si>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</si>
  <si>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</si>
  <si>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</si>
  <si>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</si>
  <si>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</si>
  <si>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</si>
  <si>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</si>
  <si>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</si>
  <si>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</si>
  <si>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</si>
  <si>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</si>
  <si>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</si>
  <si>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</si>
  <si>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</si>
  <si>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</si>
  <si>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</si>
  <si>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</si>
  <si>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</si>
  <si>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</si>
  <si>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</si>
  <si>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</si>
  <si>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</si>
  <si>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</si>
  <si>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</si>
  <si>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</si>
  <si>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</si>
  <si>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</si>
  <si>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</si>
  <si>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</si>
  <si>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</si>
  <si>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</si>
  <si>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</si>
  <si>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</si>
  <si>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</si>
  <si>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</si>
  <si>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</si>
  <si>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</si>
  <si>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</si>
  <si>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</si>
  <si>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</si>
  <si>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</si>
  <si>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</si>
  <si>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</si>
  <si>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</si>
  <si>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</si>
  <si>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</si>
  <si>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</si>
  <si>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</si>
  <si>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</si>
  <si>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</si>
  <si>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</si>
  <si>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</si>
  <si>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</si>
  <si>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</si>
  <si>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</si>
  <si>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</si>
  <si>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</si>
  <si>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</si>
  <si>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</si>
  <si>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</si>
  <si>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</si>
  <si>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</si>
  <si>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</si>
  <si>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</si>
  <si>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</si>
  <si>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</si>
  <si>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</si>
  <si>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</si>
  <si>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</si>
  <si>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</si>
  <si>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</si>
  <si>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</si>
  <si>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</si>
  <si>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</si>
  <si>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</si>
  <si>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</si>
  <si>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</si>
  <si>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</si>
  <si>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</si>
  <si>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</si>
  <si>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</si>
  <si>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</si>
  <si>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</si>
  <si>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</si>
  <si>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</si>
  <si>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</si>
  <si>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</si>
  <si>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</si>
  <si>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</si>
  <si>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</si>
  <si>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</si>
  <si>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</si>
  <si>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</si>
  <si>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</si>
  <si>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</si>
  <si>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</si>
  <si>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</si>
  <si>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</si>
  <si>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</si>
  <si>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</si>
  <si>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</si>
  <si>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</si>
  <si>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</si>
  <si>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</si>
  <si>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</si>
  <si>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</si>
  <si>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</si>
  <si>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</si>
  <si>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</si>
  <si>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</si>
  <si>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</si>
  <si>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</si>
  <si>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</si>
  <si>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</si>
  <si>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</si>
  <si>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</si>
  <si>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</si>
  <si>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</si>
  <si>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</si>
  <si>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</si>
  <si>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</si>
  <si>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</si>
  <si>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</si>
  <si>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</si>
  <si>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</si>
  <si>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</si>
  <si>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</si>
  <si>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</si>
  <si>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</si>
  <si>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</si>
  <si>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</si>
  <si>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</si>
  <si>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</si>
  <si>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</si>
  <si>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</si>
  <si>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</si>
  <si>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</si>
  <si>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</si>
  <si>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</si>
  <si>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</si>
  <si>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</si>
  <si>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</si>
  <si>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</si>
  <si>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</si>
  <si>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</si>
  <si>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</si>
  <si>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</si>
  <si>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</si>
  <si>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</si>
  <si>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</si>
  <si>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</si>
  <si>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</si>
  <si>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</si>
  <si>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</si>
  <si>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</si>
  <si>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</si>
  <si>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</si>
  <si>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</si>
  <si>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</si>
  <si>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</si>
  <si>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</si>
  <si>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</si>
  <si>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</si>
  <si>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</si>
  <si>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</si>
  <si>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</si>
  <si>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</si>
  <si>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</si>
  <si>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</si>
  <si>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</si>
  <si>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</si>
  <si>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</si>
  <si>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</si>
  <si>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</si>
  <si>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</si>
  <si>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</si>
  <si>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</si>
  <si>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</si>
  <si>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</si>
  <si>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</si>
  <si>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</si>
  <si>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</si>
  <si>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</si>
  <si>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</si>
  <si>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</si>
  <si>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</si>
  <si>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</si>
  <si>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</si>
  <si>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</si>
  <si>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</si>
  <si>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</si>
  <si>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</si>
  <si>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</si>
  <si>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</si>
  <si>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</si>
  <si>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</si>
  <si>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</si>
  <si>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</si>
  <si>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</si>
  <si>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</si>
  <si>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</si>
  <si>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</si>
  <si>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</si>
  <si>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</si>
  <si>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</si>
  <si>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</si>
  <si>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</si>
  <si>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</si>
  <si>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</si>
  <si>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</si>
  <si>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</si>
  <si>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</si>
  <si>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</si>
  <si>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</si>
  <si>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</si>
  <si>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</si>
  <si>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</si>
  <si>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</si>
  <si>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</si>
  <si>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</si>
  <si>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</si>
  <si>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</si>
  <si>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</si>
  <si>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</si>
  <si>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</si>
  <si>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</si>
  <si>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</si>
  <si>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</si>
  <si>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</si>
  <si>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</si>
  <si>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</si>
  <si>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</si>
  <si>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</si>
  <si>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</si>
  <si>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</si>
  <si>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</si>
  <si>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</si>
  <si>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</si>
  <si>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</si>
  <si>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</si>
  <si>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</si>
  <si>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</si>
  <si>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</si>
  <si>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</si>
  <si>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</si>
  <si>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</si>
  <si>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</si>
  <si>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</si>
  <si>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</si>
  <si>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</si>
  <si>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</si>
  <si>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</si>
  <si>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</si>
  <si>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</si>
  <si>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</si>
  <si>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</si>
  <si>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</si>
  <si>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</si>
  <si>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</si>
  <si>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</si>
  <si>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</si>
  <si>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</si>
  <si>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</si>
  <si>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</si>
  <si>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</si>
  <si>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</si>
  <si>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</si>
  <si>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</si>
  <si>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</si>
  <si>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</si>
  <si>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</si>
  <si>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</si>
  <si>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</si>
  <si>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</si>
  <si>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</si>
  <si>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</si>
  <si>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</si>
  <si>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</si>
  <si>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</si>
  <si>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</si>
  <si>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</si>
  <si>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</si>
  <si>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</si>
  <si>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</si>
  <si>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</si>
  <si>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</si>
  <si>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</si>
  <si>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</si>
  <si>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</si>
  <si>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</si>
  <si>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</si>
  <si>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</si>
  <si>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</si>
  <si>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</si>
  <si>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</si>
  <si>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</si>
  <si>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</si>
  <si>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</si>
  <si>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</si>
  <si>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</si>
  <si>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</si>
  <si>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</si>
  <si>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</si>
  <si>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</si>
  <si>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</si>
  <si>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</si>
  <si>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</si>
  <si>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</si>
  <si>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</si>
  <si>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</si>
  <si>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</si>
  <si>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</si>
  <si>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</si>
  <si>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</si>
  <si>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</si>
  <si>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</si>
  <si>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</si>
  <si>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</si>
  <si>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</si>
  <si>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</si>
  <si>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</si>
  <si>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</si>
  <si>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</si>
  <si>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</si>
  <si>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</si>
  <si>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</si>
  <si>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</si>
  <si>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</si>
  <si>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</si>
  <si>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</si>
  <si>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</si>
  <si>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</si>
  <si>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</si>
  <si>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</si>
  <si>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</si>
  <si>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</si>
  <si>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</si>
  <si>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</si>
  <si>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</si>
  <si>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</si>
  <si>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</si>
  <si>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</si>
  <si>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</si>
  <si>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</si>
  <si>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</si>
  <si>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</si>
  <si>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</si>
  <si>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</si>
  <si>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</si>
  <si>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</si>
  <si>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</si>
  <si>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</si>
  <si>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</si>
  <si>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</si>
  <si>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</si>
  <si>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</si>
  <si>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</si>
  <si>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</si>
  <si>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</si>
  <si>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</si>
  <si>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</si>
  <si>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</si>
  <si>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</si>
  <si>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</si>
  <si>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</si>
  <si>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</si>
  <si>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</si>
  <si>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</si>
  <si>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</si>
  <si>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</si>
  <si>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</si>
  <si>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</si>
  <si>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</si>
  <si>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</si>
  <si>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</si>
  <si>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</si>
  <si>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</si>
  <si>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</si>
  <si>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</si>
  <si>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</si>
  <si>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</si>
  <si>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</si>
  <si>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</si>
  <si>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</si>
  <si>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</si>
  <si>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</si>
  <si>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</si>
  <si>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</si>
  <si>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</si>
  <si>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</si>
  <si>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</si>
  <si>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</si>
  <si>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</si>
  <si>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</si>
  <si>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</si>
  <si>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</si>
  <si>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</si>
  <si>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</si>
  <si>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</si>
  <si>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</si>
  <si>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</si>
  <si>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</si>
  <si>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</si>
  <si>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</si>
  <si>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</si>
  <si>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</si>
  <si>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</si>
  <si>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</si>
  <si>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</si>
  <si>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</si>
  <si>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</si>
  <si>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</si>
  <si>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</si>
  <si>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</si>
  <si>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</si>
  <si>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</si>
  <si>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</si>
  <si>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</si>
  <si>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</si>
  <si>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</si>
  <si>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</si>
  <si>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</si>
  <si>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</si>
  <si>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</si>
  <si>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</si>
  <si>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</si>
  <si>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</si>
  <si>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</si>
  <si>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</si>
  <si>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</si>
  <si>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</si>
  <si>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</si>
  <si>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</si>
  <si>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</si>
  <si>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</si>
  <si>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</si>
  <si>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</si>
  <si>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</si>
  <si>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</si>
  <si>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</si>
  <si>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</si>
  <si>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</si>
  <si>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</si>
  <si>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</si>
  <si>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</si>
  <si>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</si>
  <si>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</si>
  <si>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</si>
  <si>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</si>
  <si>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</si>
  <si>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</si>
  <si>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</si>
  <si>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</si>
  <si>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</si>
  <si>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</si>
  <si>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</si>
  <si>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</si>
  <si>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</si>
  <si>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</si>
  <si>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</si>
  <si>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</si>
  <si>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</si>
  <si>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</si>
  <si>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</si>
  <si>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</si>
  <si>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</si>
  <si>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</si>
  <si>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</si>
  <si>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</si>
  <si>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</si>
  <si>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</si>
  <si>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</si>
  <si>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</si>
  <si>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</si>
  <si>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</si>
  <si>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</si>
  <si>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</si>
  <si>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</si>
  <si>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</si>
  <si>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</si>
  <si>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</si>
  <si>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</si>
  <si>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</si>
  <si>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</si>
  <si>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</si>
  <si>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</si>
  <si>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</si>
  <si>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</si>
  <si>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</si>
  <si>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</si>
  <si>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</si>
  <si>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</si>
  <si>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</si>
  <si>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</si>
  <si>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</si>
  <si>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</si>
  <si>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</si>
  <si>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</si>
  <si>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</si>
  <si>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</si>
  <si>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</si>
  <si>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</si>
  <si>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</si>
  <si>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</si>
  <si>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</si>
  <si>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</si>
  <si>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</si>
  <si>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</si>
  <si>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</si>
  <si>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</si>
  <si>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</si>
  <si>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</si>
  <si>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</si>
  <si>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</si>
  <si>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</si>
  <si>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</si>
  <si>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</si>
  <si>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</si>
  <si>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</si>
  <si>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</si>
  <si>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</si>
  <si>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</si>
  <si>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</si>
  <si>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</si>
  <si>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</si>
  <si>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</si>
  <si>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</si>
  <si>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</si>
  <si>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</si>
  <si>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</si>
  <si>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</si>
  <si>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</si>
  <si>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</si>
  <si>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</si>
  <si>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</si>
  <si>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</si>
  <si>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</si>
  <si>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</si>
  <si>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</si>
  <si>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</si>
  <si>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</si>
  <si>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</si>
  <si>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</si>
  <si>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</si>
  <si>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</si>
  <si>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</si>
  <si>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</si>
  <si>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</si>
  <si>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</si>
  <si>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</si>
  <si>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</si>
  <si>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</si>
  <si>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</si>
  <si>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</si>
  <si>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</si>
  <si>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</si>
  <si>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</si>
  <si>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</si>
  <si>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</si>
  <si>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</si>
  <si>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</si>
  <si>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</si>
  <si>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</si>
  <si>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</si>
  <si>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</si>
  <si>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</si>
  <si>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</si>
  <si>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</si>
  <si>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</si>
  <si>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</si>
  <si>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</si>
  <si>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</si>
  <si>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</si>
  <si>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</si>
  <si>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</si>
  <si>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</si>
  <si>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</si>
  <si>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</si>
  <si>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</si>
  <si>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</si>
  <si>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</si>
  <si>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</si>
  <si>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</si>
  <si>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</si>
  <si>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</si>
  <si>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</si>
  <si>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</si>
  <si>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</si>
  <si>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</si>
  <si>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</si>
  <si>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</si>
  <si>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</si>
  <si>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</si>
  <si>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</si>
  <si>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</si>
  <si>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</si>
  <si>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</si>
  <si>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</si>
  <si>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</si>
  <si>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</si>
  <si>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</si>
  <si>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</si>
  <si>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</si>
  <si>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</si>
  <si>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</si>
  <si>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</si>
  <si>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</si>
  <si>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</si>
  <si>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</si>
  <si>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</si>
  <si>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</si>
  <si>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</si>
  <si>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</si>
  <si>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</si>
  <si>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</si>
  <si>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</si>
  <si>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</si>
  <si>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</si>
  <si>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</si>
  <si>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</si>
  <si>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</si>
  <si>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</si>
  <si>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</si>
  <si>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</si>
  <si>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</si>
  <si>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</si>
  <si>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</si>
  <si>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</si>
  <si>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</si>
  <si>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</si>
  <si>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</si>
  <si>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</si>
  <si>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</si>
  <si>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</si>
  <si>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</si>
  <si>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</si>
  <si>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</si>
  <si>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</si>
  <si>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</si>
  <si>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</si>
  <si>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</si>
  <si>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</si>
  <si>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</si>
  <si>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</si>
  <si>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</si>
  <si>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</si>
  <si>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</si>
  <si>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</si>
  <si>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</si>
  <si>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</si>
  <si>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</si>
  <si>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</si>
  <si>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</si>
  <si>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</si>
  <si>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</si>
  <si>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</si>
  <si>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</si>
  <si>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</si>
  <si>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</si>
  <si>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</si>
  <si>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</si>
  <si>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</si>
  <si>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</si>
  <si>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</si>
  <si>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</si>
  <si>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</si>
  <si>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</si>
  <si>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</si>
  <si>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</si>
  <si>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</si>
  <si>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</si>
  <si>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</si>
  <si>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</si>
  <si>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</si>
  <si>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</si>
  <si>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</si>
  <si>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</si>
  <si>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</si>
  <si>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</si>
  <si>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</si>
  <si>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</si>
  <si>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</si>
  <si>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</si>
  <si>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</si>
  <si>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</si>
  <si>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</si>
  <si>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</si>
  <si>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</si>
  <si>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</si>
  <si>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</si>
  <si>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</si>
  <si>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</si>
  <si>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</si>
  <si>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</si>
  <si>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</si>
  <si>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</si>
  <si>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</si>
  <si>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</si>
  <si>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</si>
  <si>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</si>
  <si>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</si>
  <si>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</si>
  <si>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</si>
  <si>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</si>
  <si>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</si>
  <si>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</si>
  <si>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</si>
  <si>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</si>
  <si>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</si>
  <si>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</si>
  <si>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</si>
  <si>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</si>
  <si>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</si>
  <si>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</si>
  <si>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</si>
  <si>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</si>
  <si>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</si>
  <si>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</si>
  <si>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</si>
  <si>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</si>
  <si>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</si>
  <si>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</si>
  <si>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</si>
  <si>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</si>
  <si>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</si>
  <si>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</si>
  <si>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</si>
  <si>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</si>
  <si>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</si>
  <si>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</si>
  <si>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</si>
  <si>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</si>
  <si>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</si>
  <si>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</si>
  <si>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</si>
  <si>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</si>
  <si>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</si>
  <si>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</si>
  <si>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</si>
  <si>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</si>
  <si>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</si>
  <si>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</si>
  <si>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</si>
  <si>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</si>
  <si>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</si>
  <si>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</si>
  <si>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</si>
  <si>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</si>
  <si>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</si>
  <si>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</si>
  <si>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</si>
  <si>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</si>
  <si>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</si>
  <si>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</si>
  <si>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</si>
  <si>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</si>
  <si>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</si>
  <si>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</si>
  <si>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</si>
  <si>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</si>
  <si>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</si>
  <si>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</si>
  <si>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</si>
  <si>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</si>
  <si>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</si>
  <si>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</si>
  <si>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</si>
  <si>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</si>
  <si>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</si>
  <si>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</si>
  <si>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</si>
  <si>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</si>
  <si>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</si>
  <si>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</si>
  <si>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</si>
  <si>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</si>
  <si>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</si>
  <si>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</si>
  <si>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</si>
  <si>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</si>
  <si>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</si>
  <si>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</si>
  <si>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</si>
  <si>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</si>
  <si>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</si>
  <si>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</si>
  <si>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</si>
  <si>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</si>
  <si>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</si>
  <si>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</si>
  <si>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</si>
  <si>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</si>
  <si>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</si>
  <si>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</si>
  <si>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</si>
  <si>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</si>
  <si>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</si>
  <si>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</si>
  <si>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</si>
  <si>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</si>
  <si>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</si>
  <si>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</si>
  <si>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</si>
  <si>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</si>
  <si>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</si>
  <si>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</si>
  <si>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</si>
  <si>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</si>
  <si>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</si>
  <si>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</si>
  <si>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</si>
  <si>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</si>
  <si>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</si>
  <si>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</si>
  <si>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</si>
  <si>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</si>
  <si>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</si>
  <si>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</si>
  <si>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</si>
  <si>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</si>
  <si>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</si>
  <si>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</si>
  <si>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</si>
  <si>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</si>
  <si>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</si>
  <si>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</si>
  <si>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</si>
  <si>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</si>
  <si>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</si>
  <si>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</si>
  <si>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</si>
  <si>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</si>
  <si>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</si>
  <si>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</si>
  <si>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</si>
  <si>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</si>
  <si>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</si>
  <si>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</si>
  <si>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</si>
  <si>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</si>
  <si>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</si>
  <si>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</si>
  <si>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</si>
  <si>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</si>
  <si>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</si>
  <si>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</si>
  <si>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</si>
  <si>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</si>
  <si>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</si>
  <si>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</si>
  <si>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</si>
  <si>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</si>
  <si>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</si>
  <si>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</si>
  <si>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</si>
  <si>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</si>
  <si>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</si>
  <si>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</si>
  <si>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</si>
  <si>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</si>
  <si>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</si>
  <si>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</si>
  <si>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</si>
  <si>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</si>
  <si>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</si>
  <si>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</si>
  <si>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</si>
  <si>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</si>
  <si>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</si>
  <si>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</si>
  <si>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</si>
  <si>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</si>
  <si>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</si>
  <si>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</si>
  <si>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</si>
  <si>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</si>
  <si>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</si>
  <si>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</si>
  <si>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</si>
  <si>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</si>
  <si>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</si>
  <si>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</si>
  <si>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</si>
  <si>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</si>
  <si>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</si>
  <si>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</si>
  <si>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</si>
  <si>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</si>
  <si>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</si>
  <si>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</si>
  <si>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</si>
  <si>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</si>
  <si>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</si>
  <si>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</si>
  <si>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</si>
  <si>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</si>
  <si>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</si>
  <si>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</si>
  <si>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</si>
  <si>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</si>
  <si>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</si>
  <si>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</si>
  <si>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</si>
  <si>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</si>
  <si>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</si>
  <si>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</si>
  <si>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</si>
  <si>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</si>
  <si>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</si>
  <si>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</si>
  <si>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</si>
  <si>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</si>
  <si>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</si>
  <si>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</si>
  <si>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</si>
  <si>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</si>
  <si>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</si>
  <si>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</si>
  <si>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</si>
  <si>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</si>
  <si>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</si>
  <si>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</si>
  <si>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</si>
  <si>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</si>
  <si>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</si>
  <si>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</si>
  <si>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</si>
  <si>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</si>
  <si>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</si>
  <si>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</si>
  <si>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</si>
  <si>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</si>
  <si>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</si>
  <si>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</si>
  <si>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</si>
  <si>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</si>
  <si>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</si>
  <si>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</si>
  <si>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</si>
  <si>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</si>
  <si>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</si>
  <si>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</si>
  <si>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</si>
  <si>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</si>
  <si>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</si>
  <si>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</si>
  <si>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</si>
  <si>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</si>
  <si>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</si>
  <si>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</si>
  <si>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</si>
  <si>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</si>
  <si>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</si>
  <si>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</si>
  <si>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</si>
  <si>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</si>
  <si>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</si>
  <si>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</si>
  <si>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</si>
  <si>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</si>
  <si>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</si>
  <si>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</si>
  <si>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</si>
  <si>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</si>
  <si>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</si>
  <si>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</si>
  <si>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</si>
  <si>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</si>
  <si>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</si>
  <si>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</si>
  <si>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</si>
  <si>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</si>
  <si>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</si>
  <si>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</si>
  <si>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</si>
  <si>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</si>
  <si>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</si>
  <si>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</si>
  <si>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</si>
  <si>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</si>
  <si>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</si>
  <si>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</si>
  <si>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</si>
  <si>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</si>
  <si>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</si>
  <si>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</si>
  <si>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</si>
  <si>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</si>
  <si>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</si>
  <si>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</si>
  <si>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</si>
  <si>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</si>
  <si>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</si>
  <si>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</si>
  <si>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</si>
  <si>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</si>
  <si>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</si>
  <si>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</si>
  <si>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</si>
  <si>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</si>
  <si>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</si>
  <si>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</si>
  <si>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</si>
  <si>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</si>
  <si>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</si>
  <si>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</si>
  <si>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</si>
  <si>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</si>
  <si>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</si>
  <si>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</si>
  <si>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</si>
  <si>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</si>
  <si>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</si>
  <si>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</si>
  <si>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</si>
  <si>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</si>
  <si>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</si>
  <si>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</si>
  <si>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</si>
  <si>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</si>
  <si>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</si>
  <si>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</si>
  <si>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</si>
  <si>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</si>
  <si>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</si>
  <si>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</si>
  <si>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</si>
  <si>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</si>
  <si>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</si>
  <si>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</si>
  <si>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</si>
  <si>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</si>
  <si>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</si>
  <si>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</si>
  <si>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</si>
  <si>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</si>
  <si>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</si>
  <si>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</si>
  <si>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</si>
  <si>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</si>
  <si>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</si>
  <si>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</si>
  <si>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</si>
  <si>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</si>
  <si>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</si>
  <si>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</si>
  <si>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</si>
  <si>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</si>
  <si>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</si>
  <si>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</si>
  <si>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</si>
  <si>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</si>
  <si>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</si>
  <si>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</si>
  <si>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</si>
  <si>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</si>
  <si>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</si>
  <si>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</si>
  <si>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</si>
  <si>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</si>
  <si>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</si>
  <si>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</si>
  <si>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</si>
  <si>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</si>
  <si>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</si>
  <si>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</si>
  <si>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</si>
  <si>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</si>
  <si>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</si>
  <si>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</si>
  <si>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</si>
  <si>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</si>
  <si>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</si>
  <si>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</si>
  <si>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</si>
  <si>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</si>
  <si>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</si>
  <si>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</si>
  <si>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</si>
  <si>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</si>
  <si>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</si>
  <si>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</si>
  <si>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</si>
  <si>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</si>
  <si>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</si>
  <si>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</si>
  <si>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</si>
  <si>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</si>
  <si>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</si>
  <si>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</si>
  <si>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</si>
  <si>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</si>
  <si>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</si>
  <si>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</si>
  <si>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</si>
  <si>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</si>
  <si>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</si>
  <si>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</si>
  <si>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</si>
  <si>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</si>
  <si>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</si>
  <si>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</si>
  <si>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</si>
  <si>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</si>
  <si>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</si>
  <si>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</si>
  <si>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</si>
  <si>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</si>
  <si>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</si>
  <si>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</si>
  <si>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</si>
  <si>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</si>
  <si>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</si>
  <si>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</si>
  <si>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</si>
  <si>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</si>
  <si>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</si>
  <si>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</si>
  <si>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</si>
  <si>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</si>
  <si>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</si>
  <si>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</si>
  <si>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</si>
  <si>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</si>
  <si>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</si>
  <si>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</si>
  <si>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</si>
  <si>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</si>
  <si>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</si>
  <si>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</si>
  <si>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</si>
  <si>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</si>
  <si>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</si>
  <si>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</si>
  <si>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</si>
  <si>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</si>
  <si>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</si>
  <si>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</si>
  <si>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</si>
  <si>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</si>
  <si>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</si>
  <si>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</si>
  <si>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</si>
  <si>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</si>
  <si>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</si>
  <si>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</si>
  <si>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</si>
  <si>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</si>
  <si>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</si>
  <si>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</si>
  <si>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</si>
  <si>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</si>
  <si>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</si>
  <si>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</si>
  <si>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</si>
  <si>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</si>
  <si>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</si>
  <si>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</si>
  <si>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</si>
  <si>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</si>
  <si>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</si>
  <si>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</si>
  <si>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</si>
  <si>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</si>
  <si>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</si>
  <si>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</si>
  <si>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</si>
  <si>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</si>
  <si>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</si>
  <si>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</si>
  <si>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</si>
  <si>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</si>
  <si>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</si>
  <si>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</si>
  <si>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</si>
  <si>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</si>
  <si>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</si>
  <si>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</si>
  <si>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</si>
  <si>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</si>
  <si>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</si>
  <si>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</si>
  <si>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</si>
  <si>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</si>
  <si>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</si>
  <si>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</si>
  <si>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</si>
  <si>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</si>
  <si>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</si>
  <si>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</si>
  <si>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</si>
  <si>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</si>
  <si>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</si>
  <si>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</si>
  <si>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</si>
  <si>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</si>
  <si>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</si>
  <si>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</si>
  <si>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</si>
  <si>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</si>
  <si>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</si>
  <si>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</si>
  <si>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</si>
  <si>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</si>
  <si>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</si>
  <si>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</si>
  <si>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</si>
  <si>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</si>
  <si>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</si>
  <si>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</si>
  <si>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</si>
  <si>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</si>
  <si>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</si>
  <si>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</si>
  <si>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</si>
  <si>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</si>
  <si>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</si>
  <si>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</si>
  <si>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</si>
  <si>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</si>
  <si>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</si>
  <si>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</si>
  <si>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</si>
  <si>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</si>
  <si>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</si>
  <si>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</si>
  <si>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</si>
  <si>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</si>
  <si>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</si>
  <si>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</si>
  <si>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</si>
  <si>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</si>
  <si>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</si>
  <si>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</si>
  <si>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</si>
  <si>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</si>
  <si>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</si>
  <si>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</si>
  <si>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</si>
  <si>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</si>
  <si>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</si>
  <si>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</si>
  <si>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</si>
  <si>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</si>
  <si>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</si>
  <si>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</si>
  <si>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</si>
  <si>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</si>
  <si>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</si>
  <si>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</si>
  <si>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</si>
  <si>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</si>
  <si>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</si>
  <si>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</si>
  <si>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</si>
  <si>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</si>
  <si>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</si>
  <si>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</si>
  <si>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</si>
  <si>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</si>
  <si>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</si>
  <si>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</si>
  <si>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</si>
  <si>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</si>
  <si>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</si>
  <si>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</si>
  <si>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</si>
  <si>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</si>
  <si>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</si>
  <si>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</si>
  <si>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</si>
  <si>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</si>
  <si>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</si>
  <si>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</si>
  <si>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</si>
  <si>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</si>
  <si>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</si>
  <si>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</si>
  <si>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</si>
  <si>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</si>
  <si>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</si>
  <si>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</si>
  <si>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</si>
  <si>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</si>
  <si>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</si>
  <si>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</si>
  <si>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</si>
  <si>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</si>
  <si>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</si>
  <si>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</si>
  <si>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</si>
  <si>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</si>
  <si>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</si>
  <si>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</si>
  <si>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</si>
  <si>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</si>
  <si>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</si>
  <si>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</si>
  <si>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</si>
  <si>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</si>
  <si>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</si>
  <si>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</si>
  <si>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</si>
  <si>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</si>
  <si>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</si>
  <si>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</si>
  <si>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</si>
  <si>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</si>
  <si>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</si>
  <si>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</si>
  <si>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</si>
  <si>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</si>
  <si>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</si>
  <si>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</si>
  <si>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</si>
  <si>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</si>
  <si>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</si>
  <si>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</si>
  <si>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</si>
  <si>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</si>
  <si>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</si>
  <si>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</si>
  <si>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</si>
  <si>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</si>
  <si>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</si>
  <si>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</si>
  <si>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</si>
  <si>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</si>
  <si>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</si>
  <si>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</si>
  <si>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</si>
  <si>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</si>
  <si>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</si>
  <si>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</si>
  <si>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</si>
  <si>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</si>
  <si>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</si>
  <si>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</si>
  <si>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</si>
  <si>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</si>
  <si>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</si>
  <si>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</si>
  <si>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</si>
  <si>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</si>
  <si>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</si>
  <si>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</si>
  <si>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</si>
  <si>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</si>
  <si>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</si>
  <si>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</si>
  <si>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</si>
  <si>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</si>
  <si>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</si>
  <si>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</si>
  <si>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</si>
  <si>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</si>
  <si>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</si>
  <si>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</si>
  <si>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</si>
  <si>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</si>
  <si>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</si>
  <si>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</si>
  <si>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</si>
  <si>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</si>
  <si>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</si>
  <si>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</si>
  <si>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</si>
  <si>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</si>
  <si>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</si>
  <si>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</si>
  <si>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</si>
  <si>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</si>
  <si>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</si>
  <si>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</si>
  <si>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</si>
  <si>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</si>
  <si>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</si>
  <si>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</si>
  <si>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</si>
  <si>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</si>
  <si>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</si>
  <si>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</si>
  <si>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</si>
  <si>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</si>
  <si>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</si>
  <si>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</si>
  <si>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</si>
  <si>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</si>
  <si>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</si>
  <si>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</si>
  <si>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</si>
  <si>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</si>
  <si>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</si>
  <si>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</si>
  <si>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</si>
  <si>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</si>
  <si>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</si>
  <si>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</si>
  <si>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</si>
  <si>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</si>
  <si>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</si>
  <si>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</si>
  <si>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</si>
  <si>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</si>
  <si>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</si>
  <si>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</si>
  <si>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</si>
  <si>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</si>
  <si>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</si>
  <si>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</si>
  <si>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</si>
  <si>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</si>
  <si>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</si>
  <si>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</si>
  <si>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</si>
  <si>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</si>
  <si>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</si>
  <si>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</si>
  <si>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</si>
  <si>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</si>
  <si>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</si>
  <si>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</si>
  <si>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</si>
  <si>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</si>
  <si>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</si>
  <si>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</si>
  <si>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</si>
  <si>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</si>
  <si>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</si>
  <si>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</si>
  <si>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</si>
  <si>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</si>
  <si>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</si>
  <si>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</si>
  <si>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</si>
  <si>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</si>
  <si>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</si>
  <si>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</si>
  <si>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</si>
  <si>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</si>
  <si>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</si>
  <si>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</si>
  <si>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</si>
  <si>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</si>
  <si>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</si>
  <si>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</si>
  <si>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</si>
  <si>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</si>
  <si>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</si>
  <si>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</si>
  <si>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</si>
  <si>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</si>
  <si>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</si>
  <si>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</si>
  <si>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</si>
  <si>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</si>
  <si>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</si>
  <si>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</si>
  <si>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</si>
  <si>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</si>
  <si>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</si>
  <si>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</si>
  <si>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</si>
  <si>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</si>
  <si>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</si>
  <si>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</si>
  <si>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</si>
  <si>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</si>
  <si>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</si>
  <si>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</si>
  <si>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</si>
  <si>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</si>
  <si>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</si>
  <si>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</si>
  <si>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</si>
  <si>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</si>
  <si>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</si>
  <si>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</si>
  <si>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</si>
  <si>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</si>
  <si>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</si>
  <si>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</si>
  <si>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</si>
  <si>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</si>
  <si>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</si>
  <si>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</si>
  <si>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</si>
  <si>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</si>
  <si>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</si>
  <si>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</si>
  <si>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</si>
  <si>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</si>
  <si>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</si>
  <si>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</si>
  <si>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</si>
  <si>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</si>
  <si>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</si>
  <si>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</si>
  <si>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</si>
  <si>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</si>
  <si>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</si>
  <si>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</si>
  <si>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</si>
  <si>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</si>
  <si>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</si>
  <si>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</si>
  <si>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</si>
  <si>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</si>
  <si>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</si>
  <si>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</si>
  <si>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</si>
  <si>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</si>
  <si>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</si>
  <si>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</si>
  <si>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</si>
  <si>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</si>
  <si>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</si>
  <si>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</si>
  <si>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</si>
  <si>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</si>
  <si>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</si>
  <si>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</si>
  <si>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</si>
  <si>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</si>
  <si>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</si>
  <si>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</si>
  <si>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</si>
  <si>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</si>
  <si>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</si>
  <si>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</si>
  <si>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</si>
  <si>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</si>
  <si>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</si>
  <si>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</si>
  <si>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</si>
  <si>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</si>
  <si>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</si>
  <si>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</si>
  <si>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</si>
  <si>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</si>
  <si>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</si>
  <si>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</si>
  <si>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</si>
  <si>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</si>
  <si>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</si>
  <si>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</si>
  <si>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</si>
  <si>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</si>
  <si>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</si>
  <si>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</si>
  <si>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</si>
  <si>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</si>
  <si>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</si>
  <si>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</si>
  <si>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</si>
  <si>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</si>
  <si>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</si>
  <si>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</si>
  <si>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</si>
  <si>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</si>
  <si>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</si>
  <si>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</si>
  <si>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</si>
  <si>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</si>
  <si>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</si>
  <si>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</si>
  <si>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</si>
  <si>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</si>
  <si>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</si>
  <si>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</si>
  <si>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</si>
  <si>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</si>
  <si>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</si>
  <si>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</si>
  <si>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</si>
  <si>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</si>
  <si>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</si>
  <si>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</si>
  <si>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</si>
  <si>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</si>
  <si>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</si>
  <si>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</si>
  <si>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</si>
  <si>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</si>
  <si>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</si>
  <si>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</si>
  <si>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</si>
  <si>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</si>
  <si>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</si>
  <si>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</si>
  <si>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</si>
  <si>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</si>
  <si>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</si>
  <si>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</si>
  <si>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</si>
  <si>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</si>
  <si>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</si>
  <si>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</si>
  <si>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</si>
  <si>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</si>
  <si>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</si>
  <si>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</si>
  <si>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</si>
  <si>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</si>
  <si>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</si>
  <si>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</si>
  <si>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</si>
  <si>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</si>
  <si>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</si>
  <si>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</si>
  <si>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</si>
  <si>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</si>
  <si>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</si>
  <si>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</si>
  <si>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</si>
  <si>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</si>
  <si>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</si>
  <si>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</si>
  <si>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</si>
  <si>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</si>
  <si>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</si>
  <si>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</si>
  <si>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</si>
  <si>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</si>
  <si>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</si>
  <si>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</si>
  <si>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</si>
  <si>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</si>
  <si>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</si>
  <si>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</si>
  <si>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</si>
  <si>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</si>
  <si>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</si>
  <si>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</si>
  <si>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</si>
  <si>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</si>
  <si>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</si>
  <si>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</si>
  <si>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</si>
  <si>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</si>
  <si>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</si>
  <si>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</si>
  <si>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</si>
  <si>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</si>
  <si>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</si>
  <si>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</si>
  <si>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</si>
  <si>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</si>
  <si>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</si>
  <si>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</si>
  <si>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</si>
  <si>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</si>
  <si>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</si>
  <si>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</si>
  <si>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</si>
  <si>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</si>
  <si>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</si>
  <si>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</si>
  <si>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</si>
  <si>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</si>
  <si>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</si>
  <si>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</si>
  <si>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</si>
  <si>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</si>
  <si>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</si>
  <si>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</si>
  <si>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</si>
  <si>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</si>
  <si>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</si>
  <si>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</si>
  <si>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</si>
  <si>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</si>
  <si>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</si>
  <si>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</si>
  <si>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</si>
  <si>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</si>
  <si>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</si>
  <si>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</si>
  <si>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</si>
  <si>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</si>
  <si>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</si>
  <si>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</si>
  <si>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</si>
  <si>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</si>
  <si>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</si>
  <si>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</si>
  <si>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</si>
  <si>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</si>
  <si>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</si>
  <si>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</si>
  <si>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</si>
  <si>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</si>
  <si>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</si>
  <si>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</si>
  <si>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</si>
  <si>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</si>
  <si>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</si>
  <si>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</si>
  <si>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</si>
  <si>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</si>
  <si>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</si>
  <si>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</si>
  <si>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</si>
  <si>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</si>
  <si>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</si>
  <si>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</si>
  <si>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</si>
  <si>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</si>
  <si>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</si>
  <si>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</si>
  <si>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</si>
  <si>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</si>
  <si>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</si>
  <si>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</si>
  <si>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</si>
  <si>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</si>
  <si>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</si>
  <si>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</si>
  <si>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</si>
  <si>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</si>
  <si>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</si>
  <si>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</si>
  <si>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</si>
  <si>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</si>
  <si>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</si>
  <si>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</si>
  <si>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</si>
  <si>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</si>
  <si>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</si>
  <si>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</si>
  <si>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</si>
  <si>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</si>
  <si>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</si>
  <si>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</si>
  <si>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</si>
  <si>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</si>
  <si>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</si>
  <si>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</si>
  <si>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</si>
  <si>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</si>
  <si>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</si>
  <si>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</si>
  <si>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</si>
  <si>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</si>
  <si>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</si>
  <si>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</si>
  <si>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</si>
  <si>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</si>
  <si>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</si>
  <si>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</si>
  <si>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</si>
  <si>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</si>
  <si>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</si>
  <si>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</si>
  <si>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</si>
  <si>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</si>
  <si>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</si>
  <si>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</si>
  <si>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</si>
  <si>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</si>
  <si>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</si>
  <si>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</si>
  <si>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</si>
  <si>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</si>
  <si>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</si>
  <si>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</si>
  <si>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</si>
  <si>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</si>
  <si>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</si>
  <si>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</si>
  <si>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</si>
  <si>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</si>
  <si>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</si>
  <si>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</si>
  <si>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</si>
  <si>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</si>
  <si>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</si>
  <si>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</si>
  <si>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</si>
  <si>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</si>
  <si>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</si>
  <si>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</si>
  <si>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</si>
  <si>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</si>
  <si>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</si>
  <si>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</si>
  <si>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</si>
  <si>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</si>
  <si>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</si>
  <si>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</si>
  <si>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</si>
  <si>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</si>
  <si>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</si>
  <si>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</si>
  <si>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</si>
  <si>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</si>
  <si>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</si>
  <si>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</si>
  <si>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</si>
  <si>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</si>
  <si>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</si>
  <si>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</si>
  <si>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</si>
  <si>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</si>
  <si>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</si>
  <si>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</si>
  <si>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</si>
  <si>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</si>
  <si>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</si>
  <si>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</si>
  <si>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</si>
  <si>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</si>
  <si>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</si>
  <si>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</si>
  <si>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</si>
  <si>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</si>
  <si>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</si>
  <si>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</si>
  <si>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</si>
  <si>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</si>
  <si>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</si>
  <si>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</si>
  <si>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</si>
  <si>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</si>
  <si>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</si>
  <si>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</si>
  <si>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</si>
  <si>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</si>
  <si>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</si>
  <si>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</si>
  <si>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</si>
  <si>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</si>
  <si>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</si>
  <si>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</si>
  <si>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</si>
  <si>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</si>
  <si>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</si>
  <si>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</si>
  <si>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</si>
  <si>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</si>
  <si>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</si>
  <si>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</si>
  <si>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</si>
  <si>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</si>
  <si>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</si>
  <si>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</si>
  <si>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</si>
  <si>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</si>
  <si>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</si>
  <si>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</si>
  <si>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</si>
  <si>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</si>
  <si>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</si>
  <si>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</si>
  <si>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</si>
  <si>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</si>
  <si>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</si>
  <si>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</si>
  <si>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</si>
  <si>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</si>
  <si>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</si>
  <si>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</si>
  <si>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</si>
  <si>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</si>
  <si>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</si>
  <si>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</si>
  <si>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</si>
  <si>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</si>
  <si>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</si>
  <si>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</si>
  <si>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</si>
  <si>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</si>
  <si>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</si>
  <si>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</si>
  <si>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</si>
  <si>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</si>
  <si>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</si>
  <si>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</si>
  <si>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</si>
  <si>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</si>
  <si>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</si>
  <si>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</si>
  <si>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</si>
  <si>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</si>
  <si>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</si>
  <si>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</si>
  <si>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</si>
  <si>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</si>
  <si>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</si>
  <si>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</si>
  <si>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</si>
  <si>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</si>
  <si>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</si>
  <si>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</si>
  <si>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</si>
  <si>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</si>
  <si>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</si>
  <si>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</si>
  <si>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</si>
  <si>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</si>
  <si>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</si>
  <si>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</si>
  <si>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</si>
  <si>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</si>
  <si>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</si>
  <si>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</si>
  <si>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</si>
  <si>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</si>
  <si>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</si>
  <si>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</si>
  <si>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</si>
  <si>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</si>
  <si>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</si>
  <si>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</si>
  <si>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</si>
  <si>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</si>
  <si>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</si>
  <si>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</si>
  <si>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</si>
  <si>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</si>
  <si>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</si>
  <si>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</si>
  <si>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</si>
  <si>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</si>
  <si>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</si>
  <si>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</si>
  <si>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</si>
  <si>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</si>
  <si>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</si>
  <si>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</si>
  <si>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</si>
  <si>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</si>
  <si>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</si>
  <si>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</si>
  <si>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</si>
  <si>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</si>
  <si>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</si>
  <si>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</si>
  <si>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</si>
  <si>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</si>
  <si>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</si>
  <si>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</si>
  <si>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</si>
  <si>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</si>
  <si>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</si>
  <si>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</si>
  <si>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</si>
  <si>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</si>
  <si>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</si>
  <si>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</si>
  <si>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</si>
  <si>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</si>
  <si>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</si>
  <si>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</si>
  <si>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</si>
  <si>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</si>
  <si>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</si>
  <si>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</si>
  <si>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</si>
  <si>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</si>
  <si>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</si>
  <si>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</si>
  <si>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</si>
  <si>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</si>
  <si>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</si>
  <si>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</si>
  <si>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</si>
  <si>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</si>
  <si>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</si>
  <si>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</si>
  <si>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</si>
  <si>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</si>
  <si>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</si>
  <si>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</si>
  <si>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</si>
  <si>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</si>
  <si>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</si>
  <si>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</si>
  <si>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</si>
  <si>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</si>
  <si>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</si>
  <si>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</si>
  <si>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</si>
  <si>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</si>
  <si>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</si>
  <si>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</si>
  <si>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</si>
  <si>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</si>
  <si>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</si>
  <si>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</si>
  <si>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</si>
  <si>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</si>
  <si>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</si>
  <si>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</si>
  <si>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</si>
  <si>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</si>
  <si>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</si>
  <si>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</si>
  <si>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</si>
  <si>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</si>
  <si>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</si>
  <si>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</si>
  <si>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</si>
  <si>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</si>
  <si>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</si>
  <si>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</si>
  <si>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</si>
  <si>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</si>
  <si>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</si>
  <si>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</si>
  <si>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</si>
  <si>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</si>
  <si>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</si>
  <si>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</si>
  <si>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</si>
  <si>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</si>
  <si>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</si>
  <si>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</si>
  <si>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</si>
  <si>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</si>
  <si>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</si>
  <si>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</si>
  <si>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</si>
  <si>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</si>
  <si>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</si>
  <si>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</si>
  <si>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</si>
  <si>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</si>
  <si>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</si>
  <si>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</si>
  <si>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</si>
  <si>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</si>
  <si>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</si>
  <si>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</si>
  <si>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</si>
  <si>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</si>
  <si>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</si>
  <si>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</si>
  <si>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</si>
  <si>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</si>
  <si>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</si>
  <si>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</si>
  <si>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</si>
  <si>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</si>
  <si>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</si>
  <si>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</si>
  <si>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</si>
  <si>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</si>
  <si>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</si>
  <si>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</si>
  <si>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</si>
  <si>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</si>
  <si>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</si>
  <si>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</si>
  <si>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</si>
  <si>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</si>
  <si>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</si>
  <si>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</si>
  <si>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</si>
  <si>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</si>
  <si>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</si>
  <si>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</si>
  <si>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</si>
  <si>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</si>
  <si>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</si>
  <si>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</si>
  <si>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</si>
  <si>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</si>
  <si>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</si>
  <si>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</si>
  <si>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</si>
  <si>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</si>
  <si>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</si>
  <si>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</si>
  <si>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</si>
  <si>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</si>
  <si>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</si>
  <si>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</si>
  <si>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</si>
  <si>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</si>
  <si>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</si>
  <si>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</si>
  <si>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</si>
  <si>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</si>
  <si>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</si>
  <si>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</si>
  <si>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</si>
  <si>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</si>
  <si>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</si>
  <si>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</si>
  <si>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</si>
  <si>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</si>
  <si>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</si>
  <si>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</si>
  <si>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</si>
  <si>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</si>
  <si>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</si>
  <si>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</si>
  <si>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</si>
  <si>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</si>
  <si>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</si>
  <si>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</si>
  <si>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</si>
  <si>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</si>
  <si>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</si>
  <si>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</si>
  <si>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</si>
  <si>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</si>
  <si>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</si>
  <si>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</si>
  <si>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</si>
  <si>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</si>
  <si>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</si>
  <si>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</si>
  <si>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</si>
  <si>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</si>
  <si>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</si>
  <si>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</si>
  <si>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</si>
  <si>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</si>
  <si>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</si>
  <si>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</si>
  <si>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</si>
  <si>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</si>
  <si>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</si>
  <si>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</si>
  <si>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</si>
  <si>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</si>
  <si>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</si>
  <si>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</si>
  <si>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</si>
  <si>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</si>
  <si>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</si>
  <si>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</si>
  <si>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</si>
  <si>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</si>
  <si>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</si>
  <si>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</si>
  <si>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</si>
  <si>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</si>
  <si>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</si>
  <si>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</si>
  <si>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</si>
  <si>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</si>
  <si>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</si>
  <si>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</si>
  <si>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</si>
  <si>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</si>
  <si>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</si>
  <si>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</si>
  <si>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</si>
  <si>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</si>
  <si>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</si>
  <si>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</si>
  <si>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</si>
  <si>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</si>
  <si>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</si>
  <si>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</si>
  <si>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</si>
  <si>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</si>
  <si>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</si>
  <si>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</si>
  <si>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</si>
  <si>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</si>
  <si>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</si>
  <si>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</si>
  <si>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</si>
  <si>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</si>
  <si>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</si>
  <si>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</si>
  <si>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</si>
  <si>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</si>
  <si>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</si>
  <si>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</si>
  <si>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</si>
  <si>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</si>
  <si>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</si>
  <si>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</si>
  <si>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</si>
  <si>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</si>
  <si>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</si>
  <si>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</si>
  <si>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</si>
  <si>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</si>
  <si>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</si>
  <si>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</si>
  <si>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</si>
  <si>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</si>
  <si>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</si>
  <si>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</si>
  <si>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</si>
  <si>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</si>
  <si>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</si>
  <si>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</si>
  <si>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</si>
  <si>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</si>
  <si>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</si>
  <si>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</si>
  <si>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</si>
  <si>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</si>
  <si>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</si>
  <si>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</si>
  <si>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</si>
  <si>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</si>
  <si>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</si>
  <si>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</si>
  <si>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</si>
  <si>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</si>
  <si>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</si>
  <si>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</si>
  <si>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</si>
  <si>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</si>
  <si>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</si>
  <si>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</si>
  <si>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</si>
  <si>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</si>
  <si>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</si>
  <si>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</si>
  <si>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</si>
  <si>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</si>
  <si>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</si>
  <si>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</si>
  <si>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</si>
  <si>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</si>
  <si>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</si>
  <si>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</si>
  <si>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</si>
  <si>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</si>
  <si>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</si>
  <si>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</si>
  <si>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</si>
  <si>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</si>
  <si>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</si>
  <si>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</si>
  <si>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</si>
  <si>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</si>
  <si>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</si>
  <si>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</si>
  <si>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</si>
  <si>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</si>
  <si>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</si>
  <si>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</si>
  <si>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</si>
  <si>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</si>
  <si>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</si>
  <si>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</si>
  <si>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</si>
  <si>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</si>
  <si>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</si>
  <si>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</si>
  <si>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</si>
  <si>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</si>
  <si>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</si>
  <si>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</si>
  <si>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</si>
  <si>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</si>
  <si>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</si>
  <si>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</si>
  <si>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</si>
  <si>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</si>
  <si>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</si>
  <si>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</si>
  <si>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</si>
  <si>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</si>
  <si>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</si>
  <si>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</si>
  <si>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</si>
  <si>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</si>
  <si>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</si>
  <si>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</si>
  <si>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</si>
  <si>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</si>
  <si>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</si>
  <si>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</si>
  <si>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</si>
  <si>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</si>
  <si>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</si>
  <si>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</si>
  <si>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</si>
  <si>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</si>
  <si>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</si>
  <si>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</si>
  <si>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</si>
  <si>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</si>
  <si>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</si>
  <si>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</si>
  <si>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</si>
  <si>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</si>
  <si>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</si>
  <si>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</si>
  <si>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</si>
  <si>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</si>
  <si>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</si>
  <si>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</si>
  <si>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</si>
  <si>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</si>
  <si>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</si>
  <si>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</si>
  <si>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</si>
  <si>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</si>
  <si>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</si>
  <si>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</si>
  <si>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</si>
  <si>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</si>
  <si>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</si>
  <si>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</si>
  <si>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</si>
  <si>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</si>
  <si>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</si>
  <si>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</si>
  <si>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</si>
  <si>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</si>
  <si>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</si>
  <si>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</si>
  <si>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</si>
  <si>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</si>
  <si>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</si>
  <si>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</si>
  <si>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</si>
  <si>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</si>
  <si>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</si>
  <si>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</si>
  <si>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</si>
  <si>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</si>
  <si>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</si>
  <si>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</si>
  <si>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</si>
  <si>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</si>
  <si>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</si>
  <si>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</si>
  <si>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</si>
  <si>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</si>
  <si>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</si>
  <si>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</si>
  <si>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</si>
  <si>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</si>
  <si>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</si>
  <si>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</si>
  <si>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</si>
  <si>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</si>
  <si>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</si>
  <si>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</si>
  <si>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</si>
  <si>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</si>
  <si>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</si>
  <si>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</si>
  <si>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</si>
  <si>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</si>
  <si>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</si>
  <si>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</si>
  <si>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</si>
  <si>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</si>
  <si>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</si>
  <si>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</si>
  <si>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</si>
  <si>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</si>
  <si>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</si>
  <si>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</si>
  <si>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</si>
  <si>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</si>
  <si>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</si>
  <si>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</si>
  <si>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</si>
  <si>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</si>
  <si>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</si>
  <si>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</si>
  <si>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</si>
  <si>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</si>
  <si>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</si>
  <si>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</si>
  <si>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</si>
  <si>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</si>
  <si>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</si>
  <si>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</si>
  <si>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</si>
  <si>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</si>
  <si>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</si>
  <si>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</si>
  <si>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</si>
  <si>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</si>
  <si>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</si>
  <si>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</si>
  <si>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</si>
  <si>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</si>
  <si>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</si>
  <si>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</si>
  <si>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</si>
  <si>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</si>
  <si>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</si>
  <si>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</si>
  <si>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</si>
  <si>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</si>
  <si>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</si>
  <si>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</si>
  <si>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</si>
  <si>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</si>
  <si>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</si>
  <si>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</si>
  <si>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</si>
  <si>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</si>
  <si>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</si>
  <si>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</si>
  <si>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</si>
  <si>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</si>
  <si>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</si>
  <si>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</si>
  <si>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</si>
  <si>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</si>
  <si>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</si>
  <si>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</si>
  <si>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</si>
  <si>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</si>
  <si>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</si>
  <si>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</si>
  <si>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</si>
  <si>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</si>
  <si>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</si>
  <si>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</si>
  <si>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</si>
  <si>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</si>
  <si>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</si>
  <si>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</si>
  <si>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</si>
  <si>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</si>
  <si>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</si>
  <si>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</si>
  <si>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</si>
  <si>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</si>
  <si>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</si>
  <si>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</si>
  <si>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</si>
  <si>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</si>
  <si>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</si>
  <si>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</si>
  <si>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</si>
  <si>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</si>
  <si>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</si>
  <si>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</si>
  <si>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</si>
  <si>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</si>
  <si>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</si>
  <si>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</si>
  <si>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</si>
  <si>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</si>
  <si>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</si>
  <si>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</si>
  <si>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</si>
  <si>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</si>
  <si>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</si>
  <si>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</si>
  <si>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</si>
  <si>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</si>
  <si>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</si>
  <si>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</si>
  <si>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</si>
  <si>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</si>
  <si>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</si>
  <si>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</si>
  <si>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</si>
  <si>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</si>
  <si>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</si>
  <si>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</si>
  <si>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</si>
  <si>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</si>
  <si>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</si>
  <si>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</si>
  <si>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</si>
  <si>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</si>
  <si>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</si>
  <si>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</si>
  <si>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</si>
  <si>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</si>
  <si>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</si>
  <si>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</si>
  <si>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</si>
  <si>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</si>
  <si>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</si>
  <si>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</si>
  <si>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</si>
  <si>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</si>
  <si>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</si>
  <si>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</si>
  <si>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</si>
  <si>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</si>
  <si>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</si>
  <si>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</si>
  <si>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</si>
  <si>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</si>
  <si>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</si>
  <si>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</si>
  <si>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</si>
  <si>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</si>
  <si>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</si>
  <si>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</si>
  <si>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</si>
  <si>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</si>
  <si>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</si>
  <si>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</si>
  <si>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</si>
  <si>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</si>
  <si>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</si>
  <si>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</si>
  <si>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</si>
  <si>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</si>
  <si>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</si>
  <si>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</si>
  <si>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</si>
  <si>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</si>
  <si>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</si>
  <si>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</si>
  <si>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</si>
  <si>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</si>
  <si>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</si>
  <si>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</si>
  <si>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</si>
  <si>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</si>
  <si>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</si>
  <si>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</si>
  <si>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</si>
  <si>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</si>
  <si>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</si>
  <si>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</si>
  <si>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</si>
  <si>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</si>
  <si>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</si>
  <si>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</si>
  <si>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</si>
  <si>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</si>
  <si>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</si>
  <si>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</si>
  <si>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</si>
  <si>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</si>
  <si>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</si>
  <si>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</si>
  <si>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</si>
  <si>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</si>
  <si>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</si>
  <si>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</si>
  <si>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</si>
  <si>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</si>
  <si>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</si>
  <si>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</si>
  <si>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</si>
  <si>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</si>
  <si>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</si>
  <si>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</si>
  <si>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</si>
  <si>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</si>
  <si>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</si>
  <si>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</si>
  <si>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</si>
  <si>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</si>
  <si>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</si>
  <si>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</si>
  <si>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</si>
  <si>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</si>
  <si>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</si>
  <si>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</si>
  <si>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</si>
  <si>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</si>
  <si>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</si>
  <si>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</si>
  <si>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</si>
  <si>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</si>
  <si>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</si>
  <si>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</si>
  <si>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</si>
  <si>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</si>
  <si>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</si>
  <si>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</si>
  <si>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</si>
  <si>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</si>
  <si>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</si>
  <si>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</si>
  <si>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</si>
  <si>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</si>
  <si>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</si>
  <si>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</si>
  <si>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</si>
  <si>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</si>
  <si>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</si>
  <si>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</si>
  <si>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</si>
  <si>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</si>
  <si>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</si>
  <si>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</si>
  <si>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</si>
  <si>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</si>
  <si>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</si>
  <si>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</si>
  <si>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</si>
  <si>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</si>
  <si>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</si>
  <si>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</si>
  <si>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</si>
  <si>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</si>
  <si>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</si>
  <si>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</si>
  <si>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</si>
  <si>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</si>
  <si>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</si>
  <si>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</si>
  <si>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</si>
  <si>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</si>
  <si>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</si>
  <si>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</si>
  <si>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</si>
  <si>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</si>
  <si>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</si>
  <si>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</si>
  <si>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</si>
  <si>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</si>
  <si>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</si>
  <si>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</si>
  <si>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</si>
  <si>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</si>
  <si>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</si>
  <si>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</si>
  <si>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</si>
  <si>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</si>
  <si>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</si>
  <si>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</si>
  <si>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</si>
  <si>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</si>
  <si>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</si>
  <si>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</si>
  <si>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</si>
  <si>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</si>
  <si>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</si>
  <si>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</si>
  <si>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</si>
  <si>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</si>
  <si>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</si>
  <si>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</si>
  <si>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</si>
  <si>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</si>
  <si>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</si>
  <si>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</si>
  <si>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</si>
  <si>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</si>
  <si>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</si>
  <si>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</si>
  <si>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</si>
  <si>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</si>
  <si>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</si>
  <si>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</si>
  <si>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</si>
  <si>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</si>
  <si>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</si>
  <si>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</si>
  <si>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</si>
  <si>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</si>
  <si>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</si>
  <si>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</si>
  <si>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</si>
  <si>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</si>
  <si>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</si>
  <si>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</si>
  <si>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</si>
  <si>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</si>
  <si>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</si>
  <si>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</si>
  <si>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</si>
  <si>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</si>
  <si>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</si>
  <si>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</si>
  <si>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</si>
  <si>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</si>
  <si>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</si>
  <si>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</si>
  <si>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</si>
  <si>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</si>
  <si>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</si>
  <si>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</si>
  <si>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</si>
  <si>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</si>
  <si>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</si>
  <si>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</si>
  <si>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</si>
  <si>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</si>
  <si>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</si>
  <si>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</si>
  <si>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</si>
  <si>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</si>
  <si>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</si>
  <si>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</si>
  <si>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</si>
  <si>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</si>
  <si>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</si>
  <si>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</si>
  <si>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</si>
  <si>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</si>
  <si>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</si>
  <si>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</si>
  <si>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</si>
  <si>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</si>
  <si>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</si>
  <si>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</si>
  <si>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</si>
  <si>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</si>
  <si>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</si>
  <si>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</si>
  <si>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</si>
  <si>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</si>
  <si>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</si>
  <si>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</si>
  <si>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</si>
  <si>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</si>
  <si>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</si>
  <si>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</si>
  <si>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</si>
  <si>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</si>
  <si>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</si>
  <si>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</si>
  <si>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</si>
  <si>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</si>
  <si>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</si>
  <si>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</si>
  <si>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</si>
  <si>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</si>
  <si>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</si>
  <si>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</si>
  <si>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</si>
  <si>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</si>
  <si>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</si>
  <si>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</si>
  <si>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</si>
  <si>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</si>
  <si>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</si>
  <si>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</si>
  <si>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</si>
  <si>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</si>
  <si>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</si>
  <si>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</si>
  <si>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</si>
  <si>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</si>
  <si>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</si>
  <si>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</si>
  <si>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</si>
  <si>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</si>
  <si>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</si>
  <si>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</si>
  <si>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</si>
  <si>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</si>
  <si>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</si>
  <si>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</si>
  <si>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</si>
  <si>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</si>
  <si>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</si>
  <si>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</si>
  <si>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</si>
  <si>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</si>
  <si>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</si>
  <si>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</si>
  <si>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</si>
  <si>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</si>
  <si>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</si>
  <si>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</si>
  <si>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</si>
  <si>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</si>
  <si>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</si>
  <si>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</si>
  <si>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</si>
  <si>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</si>
  <si>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</si>
  <si>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</si>
  <si>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</si>
  <si>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</si>
  <si>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</si>
  <si>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</si>
  <si>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</si>
  <si>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</si>
  <si>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</si>
  <si>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</si>
  <si>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</si>
  <si>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</si>
  <si>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</si>
  <si>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</si>
  <si>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</si>
  <si>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</si>
  <si>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</si>
  <si>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</si>
  <si>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</si>
  <si>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</si>
  <si>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</si>
  <si>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</si>
  <si>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</si>
  <si>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</si>
  <si>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</si>
  <si>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</si>
  <si>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</si>
  <si>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</si>
  <si>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</si>
  <si>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</si>
  <si>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</si>
  <si>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</si>
  <si>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</si>
  <si>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</si>
  <si>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</si>
  <si>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</si>
  <si>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</si>
  <si>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</si>
  <si>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</si>
  <si>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</si>
  <si>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</si>
  <si>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</si>
  <si>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</si>
  <si>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</si>
  <si>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</si>
  <si>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</si>
  <si>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</si>
  <si>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</si>
  <si>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</si>
  <si>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</si>
  <si>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</si>
  <si>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</si>
  <si>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</si>
  <si>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</si>
  <si>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</si>
  <si>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</si>
  <si>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</si>
  <si>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</si>
  <si>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</si>
  <si>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</si>
  <si>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</si>
  <si>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</si>
  <si>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</si>
  <si>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</si>
  <si>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</si>
  <si>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</si>
  <si>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</si>
  <si>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</si>
  <si>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</si>
  <si>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</si>
  <si>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</si>
  <si>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</si>
  <si>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</si>
  <si>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</si>
  <si>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</si>
  <si>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</si>
  <si>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</si>
  <si>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</si>
  <si>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</si>
  <si>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</si>
  <si>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</si>
  <si>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</si>
  <si>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</si>
  <si>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</si>
  <si>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</si>
  <si>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</si>
  <si>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</si>
  <si>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</si>
  <si>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</si>
  <si>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</si>
  <si>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</si>
  <si>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</si>
  <si>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</si>
  <si>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</si>
  <si>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</si>
  <si>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</si>
  <si>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</si>
  <si>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</si>
  <si>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</si>
  <si>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</si>
  <si>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</si>
  <si>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</si>
  <si>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</si>
  <si>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</si>
  <si>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</si>
  <si>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</si>
  <si>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</si>
  <si>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</si>
  <si>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</si>
  <si>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</si>
  <si>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</si>
  <si>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</si>
  <si>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</si>
  <si>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</si>
  <si>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</si>
  <si>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</si>
  <si>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</si>
  <si>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</si>
  <si>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</si>
  <si>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</si>
  <si>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</si>
  <si>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</si>
  <si>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</si>
  <si>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</si>
  <si>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</si>
  <si>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</si>
  <si>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</si>
  <si>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</si>
  <si>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</si>
  <si>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</si>
  <si>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</si>
  <si>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</si>
  <si>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</si>
  <si>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</si>
  <si>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</si>
  <si>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</si>
  <si>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</si>
  <si>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</si>
  <si>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</si>
  <si>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</si>
  <si>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</si>
  <si>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</si>
  <si>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</si>
  <si>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</si>
  <si>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</si>
  <si>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</si>
  <si>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</si>
  <si>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</si>
  <si>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</si>
  <si>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</si>
  <si>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</si>
  <si>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</si>
  <si>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</si>
  <si>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</si>
  <si>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</si>
  <si>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</si>
  <si>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</si>
  <si>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</si>
  <si>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</si>
  <si>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</si>
  <si>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</si>
  <si>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</si>
  <si>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</si>
  <si>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</si>
  <si>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</si>
  <si>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</si>
  <si>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</si>
  <si>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</si>
  <si>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</si>
  <si>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</si>
  <si>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</si>
  <si>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</si>
  <si>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</si>
  <si>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</si>
  <si>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</si>
  <si>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</si>
  <si>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</si>
  <si>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</si>
  <si>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</si>
  <si>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</si>
  <si>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</si>
  <si>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</si>
  <si>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</si>
  <si>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</si>
  <si>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</si>
  <si>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</si>
  <si>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</si>
  <si>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</si>
  <si>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</si>
  <si>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</si>
  <si>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</si>
  <si>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</si>
  <si>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</si>
  <si>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</si>
  <si>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</si>
  <si>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</si>
  <si>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</si>
  <si>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</si>
  <si>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</si>
  <si>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</si>
  <si>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</si>
  <si>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</si>
  <si>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</si>
  <si>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</si>
  <si>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</si>
  <si>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</si>
  <si>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</si>
  <si>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</si>
  <si>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</si>
  <si>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</si>
  <si>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</si>
  <si>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</si>
  <si>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</si>
  <si>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</si>
  <si>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</si>
  <si>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</si>
  <si>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</si>
  <si>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</si>
  <si>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</si>
  <si>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</si>
  <si>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</si>
  <si>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</si>
  <si>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</si>
  <si>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</si>
  <si>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</si>
  <si>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</si>
  <si>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</si>
  <si>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</si>
  <si>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</si>
  <si>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</si>
  <si>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</si>
  <si>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</si>
  <si>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</si>
  <si>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</si>
  <si>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</si>
  <si>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</si>
  <si>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</si>
  <si>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</si>
  <si>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</si>
  <si>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</si>
  <si>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</si>
  <si>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</si>
  <si>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</si>
  <si>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</si>
  <si>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</si>
  <si>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</si>
  <si>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</si>
  <si>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</si>
  <si>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</si>
  <si>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</si>
  <si>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</si>
  <si>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</si>
  <si>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</si>
  <si>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</si>
  <si>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</si>
  <si>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</si>
  <si>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</si>
  <si>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</si>
  <si>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</si>
  <si>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</si>
  <si>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</si>
  <si>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</si>
  <si>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</si>
  <si>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</si>
  <si>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</si>
  <si>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</si>
  <si>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</si>
  <si>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</si>
  <si>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</si>
  <si>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</si>
  <si>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</si>
  <si>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</si>
  <si>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</si>
  <si>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</si>
  <si>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</si>
  <si>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</si>
  <si>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</si>
  <si>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</si>
  <si>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</si>
  <si>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</si>
  <si>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</si>
  <si>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</si>
  <si>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</si>
  <si>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</si>
  <si>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</si>
  <si>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</si>
  <si>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</si>
  <si>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</si>
  <si>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</si>
  <si>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</si>
  <si>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</si>
  <si>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</si>
  <si>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</si>
  <si>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</si>
  <si>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</si>
  <si>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</si>
  <si>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</si>
  <si>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</si>
  <si>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</si>
  <si>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</si>
  <si>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</si>
  <si>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</si>
  <si>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</si>
  <si>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</si>
  <si>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</si>
  <si>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</si>
  <si>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</si>
  <si>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</si>
  <si>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</si>
  <si>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</si>
  <si>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</si>
  <si>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</si>
  <si>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</si>
  <si>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</si>
  <si>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</si>
  <si>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</si>
  <si>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</si>
  <si>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</si>
  <si>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</si>
  <si>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</si>
  <si>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</si>
  <si>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</si>
  <si>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</si>
  <si>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</si>
  <si>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</si>
  <si>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</si>
  <si>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</si>
  <si>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</si>
  <si>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</si>
  <si>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</si>
  <si>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</si>
  <si>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</si>
  <si>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</si>
  <si>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</si>
  <si>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</si>
  <si>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</si>
  <si>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</si>
  <si>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</si>
  <si>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</si>
  <si>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</si>
  <si>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</si>
  <si>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</si>
  <si>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</si>
  <si>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</si>
  <si>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</si>
  <si>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</si>
  <si>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</si>
  <si>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</si>
  <si>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</si>
  <si>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</si>
  <si>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</si>
  <si>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</si>
  <si>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</si>
  <si>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</si>
  <si>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</si>
  <si>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</si>
  <si>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</si>
  <si>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</si>
  <si>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</si>
  <si>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</si>
  <si>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</si>
  <si>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</si>
  <si>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</si>
  <si>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</si>
  <si>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</si>
  <si>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</si>
  <si>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</si>
  <si>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</si>
  <si>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</si>
  <si>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</si>
  <si>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</si>
  <si>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</si>
  <si>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</si>
  <si>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</si>
  <si>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</si>
  <si>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</si>
  <si>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</si>
  <si>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</si>
  <si>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</si>
  <si>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</si>
  <si>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</si>
  <si>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</si>
  <si>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</si>
  <si>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</si>
  <si>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</si>
  <si>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</si>
  <si>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</si>
  <si>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</si>
  <si>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</si>
  <si>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</si>
  <si>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</si>
  <si>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</si>
  <si>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</si>
  <si>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</si>
  <si>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</si>
  <si>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</si>
  <si>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</si>
  <si>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</si>
  <si>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</si>
  <si>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</si>
  <si>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</si>
  <si>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</si>
  <si>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</si>
  <si>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</si>
  <si>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</si>
  <si>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</si>
  <si>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</si>
  <si>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</si>
  <si>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</si>
  <si>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</si>
  <si>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</si>
  <si>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</si>
  <si>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</si>
  <si>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</si>
  <si>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</si>
  <si>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</si>
  <si>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</si>
  <si>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</si>
  <si>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</si>
  <si>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</si>
  <si>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</si>
  <si>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</si>
  <si>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</si>
  <si>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</si>
  <si>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</si>
  <si>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</si>
  <si>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</si>
  <si>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</si>
  <si>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</si>
  <si>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</si>
  <si>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</si>
  <si>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</si>
  <si>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</si>
  <si>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</si>
  <si>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</si>
  <si>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</si>
  <si>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</si>
  <si>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</si>
  <si>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</si>
  <si>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</si>
  <si>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</si>
  <si>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</si>
  <si>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</si>
  <si>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</si>
  <si>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</si>
  <si>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</si>
  <si>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</si>
  <si>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</si>
  <si>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</si>
  <si>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</si>
  <si>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</si>
  <si>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</si>
  <si>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</si>
  <si>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</si>
  <si>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</si>
  <si>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</si>
  <si>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</si>
  <si>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</si>
  <si>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</si>
  <si>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</si>
  <si>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</si>
  <si>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</si>
  <si>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</si>
  <si>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</si>
  <si>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</si>
  <si>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</si>
  <si>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</si>
  <si>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</si>
  <si>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</si>
  <si>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</si>
  <si>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</si>
  <si>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</si>
  <si>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</si>
  <si>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</si>
  <si>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</si>
  <si>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</si>
  <si>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</si>
  <si>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</si>
  <si>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</si>
  <si>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</si>
  <si>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</si>
  <si>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</si>
  <si>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</si>
  <si>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</si>
  <si>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</si>
  <si>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</si>
  <si>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</si>
  <si>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</si>
  <si>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</si>
  <si>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</si>
  <si>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</si>
  <si>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</si>
  <si>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</si>
  <si>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</si>
  <si>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</si>
  <si>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</si>
  <si>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</si>
  <si>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</si>
  <si>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</si>
  <si>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</si>
  <si>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</si>
  <si>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</si>
  <si>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</si>
  <si>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</si>
  <si>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</si>
  <si>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</si>
  <si>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</si>
  <si>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</si>
  <si>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</si>
  <si>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</si>
  <si>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</si>
  <si>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</si>
  <si>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</si>
  <si>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</si>
  <si>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</si>
  <si>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</si>
  <si>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</si>
  <si>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</si>
  <si>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</si>
  <si>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</si>
  <si>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</si>
  <si>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</si>
  <si>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</si>
  <si>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</si>
  <si>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</si>
  <si>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</si>
  <si>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</si>
  <si>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</si>
  <si>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</si>
  <si>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</si>
  <si>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</si>
  <si>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</si>
  <si>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</si>
  <si>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</si>
  <si>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</si>
  <si>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</si>
  <si>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</si>
  <si>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</si>
  <si>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</si>
  <si>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</si>
  <si>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</si>
  <si>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</si>
  <si>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</si>
  <si>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</si>
  <si>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</si>
  <si>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</si>
  <si>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</si>
  <si>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</si>
  <si>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</si>
  <si>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</si>
  <si>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</si>
  <si>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</si>
  <si>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</si>
  <si>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</si>
  <si>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</si>
  <si>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</si>
  <si>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</si>
  <si>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</si>
  <si>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</si>
  <si>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</si>
  <si>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</si>
  <si>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</si>
  <si>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</si>
  <si>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</si>
  <si>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</si>
  <si>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</si>
  <si>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</si>
  <si>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</si>
  <si>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</si>
  <si>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</si>
  <si>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</si>
  <si>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</si>
  <si>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</si>
  <si>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</si>
  <si>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</si>
  <si>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</si>
  <si>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</si>
  <si>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</si>
  <si>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</si>
  <si>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</si>
  <si>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</si>
  <si>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</si>
  <si>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</si>
  <si>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</si>
  <si>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</si>
  <si>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</si>
  <si>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</si>
  <si>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</si>
  <si>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</si>
  <si>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</si>
  <si>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</si>
  <si>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</si>
  <si>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</si>
  <si>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</si>
  <si>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</si>
  <si>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</si>
  <si>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</si>
  <si>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</si>
  <si>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</si>
  <si>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</si>
  <si>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</si>
  <si>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</si>
  <si>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</si>
  <si>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</si>
  <si>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</si>
  <si>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</si>
  <si>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</si>
  <si>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</si>
  <si>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</si>
  <si>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</si>
  <si>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</si>
  <si>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</si>
  <si>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</si>
  <si>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</si>
  <si>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</si>
  <si>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</si>
  <si>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</si>
  <si>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</si>
  <si>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</si>
  <si>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</si>
  <si>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</si>
  <si>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</si>
  <si>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</si>
  <si>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</si>
  <si>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</si>
  <si>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</si>
  <si>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</si>
  <si>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</si>
  <si>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</si>
  <si>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</si>
  <si>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</si>
  <si>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</si>
  <si>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</si>
  <si>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</si>
  <si>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</si>
  <si>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</si>
  <si>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</si>
  <si>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</si>
  <si>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</si>
  <si>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</si>
  <si>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</si>
  <si>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</si>
  <si>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</si>
  <si>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</si>
  <si>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</si>
  <si>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</si>
  <si>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</si>
  <si>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</si>
  <si>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</si>
  <si>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</si>
  <si>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</si>
  <si>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</si>
  <si>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</si>
  <si>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</si>
  <si>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</si>
  <si>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</si>
  <si>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</si>
  <si>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</si>
  <si>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</si>
  <si>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</si>
  <si>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</si>
  <si>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</si>
  <si>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</si>
  <si>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</si>
  <si>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</si>
  <si>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</si>
  <si>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</si>
  <si>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</si>
  <si>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</si>
  <si>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</si>
  <si>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</si>
  <si>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</si>
  <si>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</si>
  <si>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</si>
  <si>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</si>
  <si>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</si>
  <si>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</si>
  <si>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</si>
  <si>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</si>
  <si>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</si>
  <si>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</si>
  <si>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</si>
  <si>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</si>
  <si>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</si>
  <si>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</si>
  <si>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</si>
  <si>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</si>
  <si>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</si>
  <si>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</si>
  <si>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</si>
  <si>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</si>
  <si>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</si>
  <si>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</si>
  <si>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</si>
  <si>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</si>
  <si>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</si>
  <si>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</si>
  <si>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</si>
  <si>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</si>
  <si>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</si>
  <si>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</si>
  <si>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</si>
  <si>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</si>
  <si>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</si>
  <si>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</si>
  <si>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</si>
  <si>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</si>
  <si>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</si>
  <si>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</si>
  <si>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</si>
  <si>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</si>
  <si>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</si>
  <si>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</si>
  <si>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</si>
  <si>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</si>
  <si>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</si>
  <si>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</si>
  <si>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</si>
  <si>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</si>
  <si>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</si>
  <si>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</si>
  <si>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</si>
  <si>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</si>
  <si>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</si>
  <si>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</si>
  <si>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</si>
  <si>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</si>
  <si>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</si>
  <si>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</si>
  <si>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</si>
  <si>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</si>
  <si>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</si>
  <si>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</si>
  <si>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</si>
  <si>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</si>
  <si>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</si>
  <si>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</si>
  <si>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</si>
  <si>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</si>
  <si>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</si>
  <si>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</si>
  <si>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</si>
  <si>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</si>
  <si>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</si>
  <si>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</si>
  <si>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</si>
  <si>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</si>
  <si>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</si>
  <si>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</si>
  <si>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</si>
  <si>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</si>
  <si>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</si>
  <si>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</si>
  <si>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</si>
  <si>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</si>
  <si>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</si>
  <si>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</si>
  <si>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</si>
  <si>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</si>
  <si>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</si>
  <si>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</si>
  <si>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</si>
  <si>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</si>
  <si>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</si>
  <si>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</si>
  <si>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</si>
  <si>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</si>
  <si>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</si>
  <si>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</si>
  <si>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</si>
  <si>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</si>
  <si>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</si>
  <si>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</si>
  <si>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</si>
  <si>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</si>
  <si>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</si>
  <si>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</si>
  <si>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</si>
  <si>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</si>
  <si>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</si>
  <si>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</si>
  <si>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</si>
  <si>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</si>
  <si>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</si>
  <si>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</si>
  <si>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</si>
  <si>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</si>
  <si>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</si>
  <si>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</si>
  <si>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</si>
  <si>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</si>
  <si>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</si>
  <si>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</si>
  <si>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</si>
  <si>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</si>
  <si>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</si>
  <si>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</si>
  <si>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</si>
  <si>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</si>
  <si>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</si>
  <si>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</si>
  <si>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</si>
  <si>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</si>
  <si>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</si>
  <si>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</si>
  <si>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</si>
  <si>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</si>
  <si>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</si>
  <si>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</si>
  <si>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</si>
  <si>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</si>
  <si>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</si>
  <si>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</si>
  <si>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</si>
  <si>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</si>
  <si>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</si>
  <si>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</si>
  <si>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</si>
  <si>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</si>
  <si>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</si>
  <si>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</si>
  <si>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</si>
  <si>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</si>
  <si>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</si>
  <si>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</si>
  <si>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</si>
  <si>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</si>
  <si>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</si>
  <si>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</si>
  <si>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</si>
  <si>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</si>
  <si>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</si>
  <si>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</si>
  <si>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</si>
  <si>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</si>
  <si>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</si>
  <si>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</si>
  <si>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</si>
  <si>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</si>
  <si>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</si>
  <si>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</si>
  <si>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</si>
  <si>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</si>
  <si>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</si>
  <si>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</si>
  <si>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</si>
  <si>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</si>
  <si>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</si>
  <si>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</si>
  <si>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</si>
  <si>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</si>
  <si>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</si>
  <si>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</si>
  <si>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</si>
  <si>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</si>
  <si>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</si>
  <si>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</si>
  <si>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</si>
  <si>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</si>
  <si>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</si>
  <si>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</si>
  <si>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</si>
  <si>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</si>
  <si>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</si>
  <si>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</si>
  <si>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</si>
  <si>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</si>
  <si>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</si>
  <si>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</si>
  <si>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</si>
  <si>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</si>
  <si>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</si>
  <si>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</si>
  <si>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</si>
  <si>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</si>
  <si>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</si>
  <si>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</si>
  <si>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</si>
  <si>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</si>
  <si>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</si>
  <si>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</si>
  <si>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</si>
  <si>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</si>
  <si>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</si>
  <si>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</si>
  <si>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</si>
  <si>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</si>
  <si>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</si>
  <si>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</si>
  <si>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</si>
  <si>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</si>
  <si>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</si>
  <si>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</si>
  <si>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</si>
  <si>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</si>
  <si>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</si>
  <si>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</si>
  <si>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</si>
  <si>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</si>
  <si>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</si>
  <si>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</si>
  <si>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</si>
  <si>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</si>
  <si>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</si>
  <si>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</si>
  <si>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</si>
  <si>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</si>
  <si>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</si>
  <si>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</si>
  <si>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</si>
  <si>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</si>
  <si>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</si>
  <si>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</si>
  <si>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</si>
  <si>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</si>
  <si>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</si>
  <si>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</si>
  <si>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</si>
  <si>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</si>
  <si>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</si>
  <si>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</si>
  <si>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</si>
  <si>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</si>
  <si>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</si>
  <si>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</si>
  <si>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</si>
  <si>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</si>
  <si>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</si>
  <si>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</si>
  <si>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</si>
  <si>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</si>
  <si>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</si>
  <si>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</si>
  <si>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</si>
  <si>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</si>
  <si>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</si>
  <si>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</si>
  <si>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</si>
  <si>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</si>
  <si>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</si>
  <si>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</si>
  <si>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</si>
  <si>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</si>
  <si>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</si>
  <si>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</si>
  <si>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</si>
  <si>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</si>
  <si>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</si>
  <si>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</si>
  <si>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</si>
  <si>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</si>
  <si>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</si>
  <si>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</si>
  <si>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</si>
  <si>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</si>
  <si>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</si>
  <si>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</si>
  <si>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</si>
  <si>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</si>
  <si>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</si>
  <si>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</si>
  <si>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</si>
  <si>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</si>
  <si>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</si>
  <si>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</si>
  <si>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</si>
  <si>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</si>
  <si>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</si>
  <si>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</si>
  <si>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</si>
  <si>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</si>
  <si>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</si>
  <si>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</si>
  <si>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</si>
  <si>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</si>
  <si>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</si>
  <si>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</si>
  <si>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</si>
  <si>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</si>
  <si>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</si>
  <si>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</si>
  <si>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</si>
  <si>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</si>
  <si>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</si>
  <si>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</si>
  <si>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</si>
  <si>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</si>
  <si>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</si>
  <si>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</si>
  <si>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</si>
  <si>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</si>
  <si>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</si>
  <si>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</si>
  <si>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</si>
  <si>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</si>
  <si>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</si>
  <si>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</si>
  <si>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</si>
  <si>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</si>
  <si>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</si>
  <si>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</si>
  <si>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</si>
  <si>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</si>
  <si>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</si>
  <si>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</si>
  <si>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</si>
  <si>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</si>
  <si>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</si>
  <si>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</si>
  <si>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</si>
  <si>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</si>
  <si>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</si>
  <si>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</si>
  <si>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</si>
  <si>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</si>
  <si>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</si>
  <si>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</si>
  <si>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</si>
  <si>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</si>
  <si>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</si>
  <si>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</si>
  <si>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</si>
  <si>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</si>
  <si>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</si>
  <si>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</si>
  <si>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</si>
  <si>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</si>
  <si>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</si>
  <si>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</si>
  <si>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</si>
  <si>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</si>
  <si>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</si>
  <si>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</si>
  <si>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</si>
  <si>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</si>
  <si>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</si>
  <si>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</si>
  <si>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</si>
  <si>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</si>
  <si>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</si>
  <si>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</si>
  <si>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</si>
  <si>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</si>
  <si>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</si>
  <si>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</si>
  <si>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</si>
  <si>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</si>
  <si>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</si>
  <si>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</si>
  <si>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</si>
  <si>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</si>
  <si>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</si>
  <si>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</si>
  <si>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</si>
  <si>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</si>
  <si>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</si>
  <si>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</si>
  <si>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</si>
  <si>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</si>
  <si>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</si>
  <si>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</si>
  <si>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</si>
  <si>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</si>
  <si>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</si>
  <si>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</si>
  <si>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</si>
  <si>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</si>
  <si>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</si>
  <si>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</si>
  <si>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</si>
  <si>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</si>
  <si>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</si>
  <si>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</si>
  <si>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</si>
  <si>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</si>
  <si>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</si>
  <si>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</si>
  <si>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</si>
  <si>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</si>
  <si>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</si>
  <si>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</si>
  <si>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</si>
  <si>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</si>
  <si>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</si>
  <si>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</si>
  <si>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</si>
  <si>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</si>
  <si>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</si>
  <si>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</si>
  <si>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</si>
  <si>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</si>
  <si>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</si>
  <si>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</si>
  <si>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</si>
  <si>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</si>
  <si>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</si>
  <si>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</si>
  <si>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</si>
  <si>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</si>
  <si>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</si>
  <si>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</si>
  <si>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</si>
  <si>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</si>
  <si>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</si>
  <si>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</si>
  <si>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</si>
  <si>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</si>
  <si>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</si>
  <si>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</si>
  <si>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</si>
  <si>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</si>
  <si>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</si>
  <si>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</si>
  <si>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</si>
  <si>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</si>
  <si>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</si>
  <si>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</si>
  <si>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</si>
  <si>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</si>
  <si>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</si>
  <si>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</si>
  <si>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</si>
  <si>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</si>
  <si>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</si>
  <si>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</si>
  <si>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</si>
  <si>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</si>
  <si>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</si>
  <si>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</si>
  <si>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</si>
  <si>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</si>
  <si>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</si>
  <si>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</si>
  <si>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</si>
  <si>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</si>
  <si>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</si>
  <si>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</si>
  <si>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</si>
  <si>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</si>
  <si>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</si>
  <si>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</si>
  <si>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</si>
  <si>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</si>
  <si>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</si>
  <si>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</si>
  <si>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</si>
  <si>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</si>
  <si>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</si>
  <si>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</si>
  <si>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</si>
  <si>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</si>
  <si>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</si>
  <si>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</si>
  <si>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</si>
  <si>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</si>
  <si>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</si>
  <si>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</si>
  <si>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</si>
  <si>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</si>
  <si>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</si>
  <si>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</si>
  <si>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</si>
  <si>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</si>
  <si>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</si>
  <si>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</si>
  <si>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</si>
  <si>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</si>
  <si>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</si>
  <si>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</si>
  <si>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</si>
  <si>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</si>
  <si>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</si>
  <si>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</si>
  <si>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</si>
  <si>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</si>
  <si>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</si>
  <si>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</si>
  <si>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</si>
  <si>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</si>
  <si>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</si>
  <si>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</si>
  <si>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</si>
  <si>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</si>
  <si>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</si>
  <si>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</si>
  <si>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</si>
  <si>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</si>
  <si>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</si>
  <si>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</si>
  <si>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</si>
  <si>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</si>
  <si>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</si>
  <si>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</si>
  <si>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</si>
  <si>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</si>
  <si>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</si>
  <si>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</si>
  <si>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</si>
  <si>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</si>
  <si>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</si>
  <si>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</si>
  <si>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</si>
  <si>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</si>
  <si>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</si>
  <si>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</si>
  <si>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</si>
  <si>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</si>
  <si>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</si>
  <si>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</si>
  <si>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</si>
  <si>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</si>
  <si>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</si>
  <si>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</si>
  <si>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</si>
  <si>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</si>
  <si>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</si>
  <si>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</si>
  <si>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</si>
  <si>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</si>
  <si>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</si>
  <si>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</si>
  <si>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</si>
  <si>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</si>
  <si>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</si>
  <si>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</si>
  <si>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</si>
  <si>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</si>
  <si>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</si>
  <si>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</si>
  <si>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</si>
  <si>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</si>
  <si>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</si>
  <si>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</si>
  <si>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</si>
  <si>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</si>
  <si>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</si>
  <si>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</si>
  <si>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</si>
  <si>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</si>
  <si>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</si>
  <si>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</si>
  <si>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</si>
  <si>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</si>
  <si>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</si>
  <si>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</si>
  <si>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</si>
  <si>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</si>
  <si>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</si>
  <si>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</si>
  <si>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</si>
  <si>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</si>
  <si>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</si>
  <si>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</si>
  <si>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</si>
  <si>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</si>
  <si>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</si>
  <si>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</si>
  <si>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</si>
  <si>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</si>
  <si>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</si>
  <si>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</si>
  <si>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</si>
  <si>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</si>
  <si>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</si>
  <si>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</si>
  <si>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</si>
  <si>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</si>
  <si>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</si>
  <si>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</si>
  <si>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</si>
  <si>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</si>
  <si>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</si>
  <si>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</si>
  <si>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</si>
  <si>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</si>
  <si>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</si>
  <si>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</si>
  <si>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</si>
  <si>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</si>
  <si>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</si>
  <si>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</si>
  <si>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</si>
  <si>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</si>
  <si>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</si>
  <si>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</si>
  <si>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</si>
  <si>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</si>
  <si>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</si>
  <si>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</si>
  <si>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</si>
  <si>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</si>
  <si>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</si>
  <si>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</si>
  <si>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</si>
  <si>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</si>
  <si>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</si>
  <si>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</si>
  <si>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</si>
  <si>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</si>
  <si>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</si>
  <si>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</si>
  <si>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</si>
  <si>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</si>
  <si>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</si>
  <si>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</si>
  <si>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</si>
  <si>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</si>
  <si>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</si>
  <si>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</si>
  <si>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</si>
  <si>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</si>
  <si>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</si>
  <si>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</si>
  <si>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</si>
  <si>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</si>
  <si>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</si>
  <si>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</si>
  <si>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</si>
  <si>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</si>
  <si>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</si>
  <si>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</si>
  <si>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</si>
  <si>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</si>
  <si>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</si>
  <si>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</si>
  <si>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</si>
  <si>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</si>
  <si>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</si>
  <si>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</si>
  <si>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</si>
  <si>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</si>
  <si>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</si>
  <si>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</si>
  <si>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</si>
  <si>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</si>
  <si>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</si>
  <si>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</si>
  <si>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</si>
  <si>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</si>
  <si>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</si>
  <si>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</si>
  <si>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</si>
  <si>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</si>
  <si>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</si>
  <si>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</si>
  <si>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</si>
  <si>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</si>
  <si>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</si>
  <si>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</si>
  <si>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</si>
  <si>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</si>
  <si>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</si>
  <si>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</si>
  <si>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</si>
  <si>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</si>
  <si>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</si>
  <si>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</si>
  <si>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</si>
  <si>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</si>
  <si>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</si>
  <si>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</si>
  <si>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</si>
  <si>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</si>
  <si>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</si>
  <si>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</si>
  <si>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</si>
  <si>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</si>
  <si>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</si>
  <si>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</si>
  <si>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</si>
  <si>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</si>
  <si>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</si>
  <si>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</si>
  <si>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</si>
  <si>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</si>
  <si>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</si>
  <si>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</si>
  <si>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</si>
  <si>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</si>
  <si>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</si>
  <si>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</si>
  <si>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</si>
  <si>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</si>
  <si>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</si>
  <si>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</si>
  <si>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</si>
  <si>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</si>
  <si>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</si>
  <si>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</si>
  <si>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</si>
  <si>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</si>
  <si>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</si>
  <si>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</si>
  <si>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</si>
  <si>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</si>
  <si>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</si>
  <si>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</si>
  <si>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</si>
  <si>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</si>
  <si>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</si>
  <si>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</si>
  <si>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</si>
  <si>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</si>
  <si>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</si>
  <si>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</si>
  <si>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</si>
  <si>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</si>
  <si>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</si>
  <si>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</si>
  <si>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</si>
  <si>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</si>
  <si>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</si>
  <si>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</si>
  <si>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</si>
  <si>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</si>
  <si>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</si>
  <si>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</si>
  <si>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</si>
  <si>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</si>
  <si>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</si>
  <si>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</si>
  <si>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</si>
  <si>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</si>
  <si>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</si>
  <si>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</si>
  <si>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</si>
  <si>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</si>
  <si>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</si>
  <si>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</si>
  <si>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</si>
  <si>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</si>
  <si>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</si>
  <si>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</si>
  <si>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</si>
  <si>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</si>
  <si>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</si>
  <si>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</si>
  <si>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</si>
  <si>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</si>
  <si>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</si>
  <si>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</si>
  <si>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</si>
  <si>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</si>
  <si>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</si>
  <si>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</si>
  <si>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</si>
  <si>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</si>
  <si>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</si>
  <si>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</si>
  <si>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</si>
  <si>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</si>
  <si>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</si>
  <si>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</si>
  <si>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</si>
  <si>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</si>
  <si>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</si>
  <si>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</si>
  <si>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</si>
  <si>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</si>
  <si>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</si>
  <si>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</si>
  <si>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</si>
  <si>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</si>
  <si>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</si>
  <si>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</si>
  <si>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</si>
  <si>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</si>
  <si>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</si>
  <si>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</si>
  <si>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</si>
  <si>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</si>
  <si>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</si>
  <si>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</si>
  <si>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</si>
  <si>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</si>
  <si>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</si>
  <si>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</si>
  <si>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</si>
  <si>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</si>
  <si>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</si>
  <si>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</si>
  <si>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</si>
  <si>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</si>
  <si>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</si>
  <si>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</si>
  <si>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</si>
  <si>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</si>
  <si>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</si>
  <si>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</si>
  <si>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</si>
  <si>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</si>
  <si>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</si>
  <si>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</si>
  <si>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</si>
  <si>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</si>
  <si>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</si>
  <si>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</si>
  <si>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</si>
  <si>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</si>
  <si>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</si>
  <si>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</si>
  <si>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</si>
  <si>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</si>
  <si>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</si>
  <si>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</si>
  <si>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</si>
  <si>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</si>
  <si>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</si>
  <si>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</si>
  <si>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</si>
  <si>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</si>
  <si>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</si>
  <si>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</si>
  <si>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</si>
  <si>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</si>
  <si>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</si>
  <si>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</si>
  <si>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</si>
  <si>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</si>
  <si>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</si>
  <si>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</si>
  <si>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</si>
  <si>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</si>
  <si>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</si>
  <si>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</si>
  <si>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</si>
  <si>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</si>
  <si>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</si>
  <si>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</si>
  <si>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</si>
  <si>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</si>
  <si>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</si>
  <si>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</si>
  <si>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</si>
  <si>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</si>
  <si>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</si>
  <si>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</si>
  <si>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</si>
  <si>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</si>
  <si>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</si>
  <si>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</si>
  <si>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</si>
  <si>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</si>
  <si>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</si>
  <si>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</si>
  <si>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</si>
  <si>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</si>
  <si>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</si>
  <si>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</si>
  <si>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</si>
  <si>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</si>
  <si>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</si>
  <si>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</si>
  <si>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</si>
  <si>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</si>
  <si>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</si>
  <si>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</si>
  <si>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</si>
  <si>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</si>
  <si>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</si>
  <si>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</si>
  <si>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</si>
  <si>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</si>
  <si>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</si>
  <si>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</si>
  <si>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</si>
  <si>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</si>
  <si>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</si>
  <si>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</si>
  <si>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</si>
  <si>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</si>
  <si>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</si>
  <si>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</si>
  <si>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</si>
  <si>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</si>
  <si>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</si>
  <si>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</si>
  <si>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</si>
  <si>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</si>
  <si>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</si>
  <si>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</si>
  <si>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</si>
  <si>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</si>
  <si>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</si>
  <si>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</si>
  <si>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</si>
  <si>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</si>
  <si>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</si>
  <si>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</si>
  <si>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</si>
  <si>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</si>
  <si>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</si>
  <si>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</si>
  <si>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</si>
  <si>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</si>
  <si>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</si>
  <si>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</si>
  <si>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</si>
  <si>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</si>
  <si>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</si>
  <si>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</si>
  <si>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</si>
  <si>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</si>
  <si>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</si>
  <si>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</si>
  <si>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</si>
  <si>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</si>
  <si>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</si>
  <si>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</si>
  <si>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</si>
  <si>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</si>
  <si>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</si>
  <si>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</si>
  <si>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</si>
  <si>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</si>
  <si>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</si>
  <si>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</si>
  <si>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</si>
  <si>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</si>
  <si>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</si>
  <si>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</si>
  <si>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</si>
  <si>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</si>
  <si>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</si>
  <si>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</si>
  <si>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</si>
  <si>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</si>
  <si>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</si>
  <si>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</si>
  <si>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</si>
  <si>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</si>
  <si>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</si>
  <si>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</si>
  <si>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</si>
  <si>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</si>
  <si>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</si>
  <si>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</si>
  <si>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</si>
  <si>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</si>
  <si>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</si>
  <si>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</si>
  <si>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</si>
  <si>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</si>
  <si>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</si>
  <si>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</si>
  <si>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</si>
  <si>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</si>
  <si>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</si>
  <si>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</si>
  <si>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</si>
  <si>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</si>
  <si>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</si>
  <si>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</si>
  <si>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</si>
  <si>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</si>
  <si>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</si>
  <si>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</si>
  <si>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</si>
  <si>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</si>
  <si>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</si>
  <si>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</si>
  <si>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</si>
  <si>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</si>
  <si>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</si>
  <si>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</si>
  <si>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</si>
  <si>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</si>
  <si>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</si>
  <si>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</si>
  <si>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</si>
  <si>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</si>
  <si>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</si>
  <si>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</si>
  <si>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</si>
  <si>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</si>
  <si>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</si>
  <si>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</si>
  <si>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</si>
  <si>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</si>
  <si>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</si>
  <si>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</si>
  <si>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</si>
  <si>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</si>
  <si>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</si>
  <si>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</si>
  <si>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</si>
  <si>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</si>
  <si>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</si>
  <si>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</si>
  <si>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</si>
  <si>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</si>
  <si>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</si>
  <si>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</si>
  <si>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</si>
  <si>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</si>
  <si>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</si>
  <si>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</si>
  <si>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</si>
  <si>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</si>
  <si>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</si>
  <si>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</si>
  <si>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</si>
  <si>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</si>
  <si>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</si>
  <si>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</si>
  <si>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</si>
  <si>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</si>
  <si>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</si>
  <si>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</si>
  <si>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</si>
  <si>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</si>
  <si>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</si>
  <si>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</si>
  <si>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</si>
  <si>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</si>
  <si>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</si>
  <si>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</si>
  <si>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</si>
  <si>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</si>
  <si>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</si>
  <si>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</si>
  <si>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</si>
  <si>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</si>
  <si>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</si>
  <si>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</si>
  <si>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</si>
  <si>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</si>
  <si>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</si>
  <si>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</si>
  <si>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</si>
  <si>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</si>
  <si>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</si>
  <si>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</si>
  <si>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</si>
  <si>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</si>
  <si>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</si>
  <si>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</si>
  <si>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</si>
  <si>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</si>
  <si>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</si>
  <si>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</si>
  <si>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</si>
  <si>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</si>
  <si>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</si>
  <si>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</si>
  <si>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</si>
  <si>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</si>
  <si>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</si>
  <si>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</si>
  <si>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</si>
  <si>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</si>
  <si>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</si>
  <si>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</si>
  <si>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</si>
  <si>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</si>
  <si>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</si>
  <si>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</si>
  <si>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</si>
  <si>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</si>
  <si>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</si>
  <si>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</si>
  <si>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</si>
  <si>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</si>
  <si>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</si>
  <si>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</si>
  <si>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</si>
  <si>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</si>
  <si>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</si>
  <si>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</si>
  <si>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</si>
  <si>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</si>
  <si>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</si>
  <si>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</si>
  <si>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</si>
  <si>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</si>
  <si>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</si>
  <si>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</si>
  <si>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</si>
  <si>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</si>
  <si>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</si>
  <si>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</si>
  <si>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</si>
  <si>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</si>
  <si>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</si>
  <si>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</si>
  <si>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</si>
  <si>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</si>
  <si>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</si>
  <si>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</si>
  <si>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</si>
  <si>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</si>
  <si>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</si>
  <si>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</si>
  <si>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</si>
  <si>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</si>
  <si>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</si>
  <si>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</si>
  <si>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</si>
  <si>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</si>
  <si>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</si>
  <si>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</si>
  <si>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</si>
  <si>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</si>
  <si>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</si>
  <si>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</si>
  <si>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</si>
  <si>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</si>
  <si>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</si>
  <si>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</si>
  <si>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</si>
  <si>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</si>
  <si>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</si>
  <si>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</si>
  <si>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</si>
  <si>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</si>
  <si>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</si>
  <si>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</si>
  <si>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</si>
  <si>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</si>
  <si>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</si>
  <si>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</si>
  <si>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</si>
  <si>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</si>
  <si>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</si>
  <si>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</si>
  <si>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</si>
  <si>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</si>
  <si>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</si>
  <si>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</si>
  <si>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</si>
  <si>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</si>
  <si>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</si>
  <si>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</si>
  <si>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</si>
  <si>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</si>
  <si>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</si>
  <si>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</si>
  <si>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</si>
  <si>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</si>
  <si>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</si>
  <si>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</si>
  <si>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</si>
  <si>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</si>
  <si>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</si>
  <si>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</si>
  <si>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</si>
  <si>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</si>
  <si>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</si>
  <si>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</si>
  <si>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</si>
  <si>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</si>
  <si>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</si>
  <si>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</si>
  <si>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</si>
  <si>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</si>
  <si>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</si>
  <si>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</si>
  <si>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</si>
  <si>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</si>
  <si>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</si>
  <si>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</si>
  <si>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</si>
  <si>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</si>
  <si>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</si>
  <si>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</si>
  <si>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</si>
  <si>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</si>
  <si>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</si>
  <si>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</si>
  <si>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</si>
  <si>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</si>
  <si>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</si>
  <si>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</si>
  <si>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</si>
  <si>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</si>
  <si>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</si>
  <si>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</si>
  <si>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</si>
  <si>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</si>
  <si>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</si>
  <si>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</si>
  <si>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</si>
  <si>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</si>
  <si>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</si>
  <si>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</si>
  <si>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</si>
  <si>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</si>
  <si>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</si>
  <si>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</si>
  <si>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</si>
  <si>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</si>
  <si>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</si>
  <si>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</si>
  <si>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</si>
  <si>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</si>
  <si>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</si>
  <si>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</si>
  <si>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</si>
  <si>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</si>
  <si>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</si>
  <si>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</si>
  <si>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</si>
  <si>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</si>
  <si>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</si>
  <si>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</si>
  <si>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</si>
  <si>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</si>
  <si>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</si>
  <si>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</si>
  <si>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</si>
  <si>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</si>
  <si>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</si>
  <si>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</si>
  <si>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</si>
  <si>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</si>
  <si>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</si>
  <si>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</si>
  <si>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</si>
  <si>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</si>
  <si>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</si>
  <si>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</si>
  <si>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</si>
  <si>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</si>
  <si>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</si>
  <si>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</si>
  <si>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</si>
  <si>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</si>
  <si>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</si>
  <si>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</si>
  <si>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</si>
  <si>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</si>
  <si>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</si>
  <si>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</si>
  <si>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</si>
  <si>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</si>
  <si>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</si>
  <si>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</si>
  <si>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</si>
  <si>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</si>
  <si>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</si>
  <si>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</si>
  <si>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</si>
  <si>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</si>
  <si>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</si>
  <si>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</si>
  <si>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</si>
  <si>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</si>
  <si>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</si>
  <si>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</si>
  <si>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</si>
  <si>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</si>
  <si>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</si>
  <si>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</si>
  <si>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</si>
  <si>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</si>
  <si>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</si>
  <si>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</si>
  <si>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</si>
  <si>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</si>
  <si>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</si>
  <si>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</si>
  <si>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</si>
  <si>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</si>
  <si>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</si>
  <si>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</si>
  <si>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</si>
  <si>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</si>
  <si>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</si>
  <si>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</si>
  <si>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</si>
  <si>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</si>
  <si>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</si>
  <si>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</si>
  <si>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</si>
  <si>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</si>
  <si>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</si>
  <si>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</si>
  <si>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</si>
  <si>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</si>
  <si>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</si>
  <si>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</si>
  <si>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</si>
  <si>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</si>
  <si>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</si>
  <si>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</si>
  <si>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</si>
  <si>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</si>
  <si>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</si>
  <si>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</si>
  <si>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</si>
  <si>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</si>
  <si>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</si>
  <si>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</si>
  <si>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</si>
  <si>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</si>
  <si>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</si>
  <si>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</si>
  <si>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</si>
  <si>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</si>
  <si>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</si>
  <si>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</si>
  <si>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</si>
  <si>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</si>
  <si>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</si>
  <si>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</si>
  <si>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</si>
  <si>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</si>
  <si>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</si>
  <si>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</si>
  <si>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</si>
  <si>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</si>
  <si>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</si>
  <si>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</si>
  <si>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</si>
  <si>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</si>
  <si>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</si>
  <si>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</si>
  <si>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</si>
  <si>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</si>
  <si>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</si>
  <si>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</si>
  <si>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</si>
  <si>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</si>
  <si>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</si>
  <si>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</si>
  <si>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</si>
  <si>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</si>
  <si>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</si>
  <si>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</si>
  <si>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</si>
  <si>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</si>
  <si>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</si>
  <si>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</si>
  <si>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</si>
  <si>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</si>
  <si>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</si>
  <si>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</si>
  <si>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</si>
  <si>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</si>
  <si>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</si>
  <si>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</si>
  <si>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</si>
  <si>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</si>
  <si>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</si>
  <si>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</si>
  <si>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</si>
  <si>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</si>
  <si>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</si>
  <si>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</si>
  <si>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</si>
  <si>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</si>
  <si>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</si>
  <si>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</si>
  <si>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</si>
  <si>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</si>
  <si>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</si>
  <si>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</si>
  <si>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</si>
  <si>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</si>
  <si>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</si>
  <si>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</si>
  <si>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</si>
  <si>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</si>
  <si>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</si>
  <si>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</si>
  <si>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</si>
  <si>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</si>
  <si>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</si>
  <si>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</si>
  <si>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</si>
  <si>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</si>
  <si>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</si>
  <si>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</si>
  <si>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</si>
  <si>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</si>
  <si>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</si>
  <si>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</si>
  <si>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</si>
  <si>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</si>
  <si>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</si>
  <si>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</si>
  <si>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</si>
  <si>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</si>
  <si>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</si>
  <si>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</si>
  <si>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</si>
  <si>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</si>
  <si>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</si>
  <si>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</si>
  <si>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</si>
  <si>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</si>
  <si>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</si>
  <si>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</si>
  <si>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</si>
  <si>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</si>
  <si>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</si>
  <si>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</si>
  <si>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</si>
  <si>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</si>
  <si>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</si>
  <si>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</si>
  <si>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</si>
  <si>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</si>
  <si>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</si>
  <si>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</si>
  <si>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</si>
  <si>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</si>
  <si>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</si>
  <si>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</si>
  <si>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</si>
  <si>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</si>
  <si>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</si>
  <si>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</si>
  <si>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</si>
  <si>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</si>
  <si>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</si>
  <si>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</si>
  <si>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</si>
  <si>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</si>
  <si>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</si>
  <si>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</si>
  <si>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</si>
  <si>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</si>
  <si>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</si>
  <si>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</si>
  <si>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</si>
  <si>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</si>
  <si>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</si>
  <si>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</si>
  <si>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</si>
  <si>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</si>
  <si>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</si>
  <si>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</si>
  <si>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</si>
  <si>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</si>
  <si>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</si>
  <si>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</si>
  <si>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</si>
  <si>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</si>
  <si>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</si>
  <si>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</si>
  <si>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</si>
  <si>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</si>
  <si>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</si>
  <si>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</si>
  <si>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</si>
  <si>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</si>
  <si>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</si>
  <si>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</si>
  <si>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</si>
  <si>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</si>
  <si>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</si>
  <si>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</si>
  <si>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</si>
  <si>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</si>
  <si>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</si>
  <si>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</si>
  <si>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</si>
  <si>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</si>
  <si>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</si>
  <si>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</si>
  <si>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</si>
  <si>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</si>
  <si>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</si>
  <si>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</si>
  <si>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</si>
  <si>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</si>
  <si>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</si>
  <si>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</si>
  <si>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</si>
  <si>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</si>
  <si>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</si>
  <si>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</si>
  <si>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</si>
  <si>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</si>
  <si>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</si>
  <si>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</si>
  <si>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</si>
  <si>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</si>
  <si>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</si>
  <si>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</si>
  <si>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</si>
  <si>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</si>
  <si>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</si>
  <si>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</si>
  <si>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</si>
  <si>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</si>
  <si>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</si>
  <si>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</si>
  <si>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</si>
  <si>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</si>
  <si>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</si>
  <si>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</si>
  <si>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</si>
  <si>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</si>
  <si>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</si>
  <si>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</si>
  <si>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</si>
  <si>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</si>
  <si>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</si>
  <si>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</si>
  <si>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</si>
  <si>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</si>
  <si>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</si>
  <si>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</si>
  <si>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</si>
  <si>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</si>
  <si>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</si>
  <si>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</si>
  <si>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</si>
  <si>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</si>
  <si>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</si>
  <si>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</si>
  <si>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</si>
  <si>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</si>
  <si>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</si>
  <si>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</si>
  <si>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</si>
  <si>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</si>
  <si>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</si>
  <si>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</si>
  <si>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</si>
  <si>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</si>
  <si>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</si>
  <si>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</si>
  <si>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</si>
  <si>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</si>
  <si>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</si>
  <si>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</si>
  <si>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</si>
  <si>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</si>
  <si>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</si>
  <si>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</si>
  <si>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</si>
  <si>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</si>
  <si>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</si>
  <si>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</si>
  <si>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</si>
  <si>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</si>
  <si>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</si>
  <si>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</si>
  <si>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</si>
  <si>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</si>
  <si>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</si>
  <si>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</si>
  <si>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</si>
  <si>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</si>
  <si>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</si>
  <si>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</si>
  <si>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</si>
  <si>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</si>
  <si>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</si>
  <si>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</si>
  <si>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</si>
  <si>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</si>
  <si>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</si>
  <si>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</si>
  <si>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</si>
  <si>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</si>
  <si>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</si>
  <si>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</si>
  <si>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</si>
  <si>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</si>
  <si>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</si>
  <si>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</si>
  <si>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</si>
  <si>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</si>
  <si>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</si>
  <si>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</si>
  <si>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</si>
  <si>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</si>
  <si>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</si>
  <si>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</si>
  <si>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</si>
  <si>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</si>
  <si>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</si>
  <si>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</si>
  <si>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</si>
  <si>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</si>
  <si>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</si>
  <si>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</si>
  <si>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</si>
  <si>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</si>
  <si>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</si>
  <si>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</si>
  <si>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</si>
  <si>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</si>
  <si>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</si>
  <si>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</si>
  <si>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</si>
  <si>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</si>
  <si>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</si>
  <si>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</si>
  <si>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</si>
  <si>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</si>
  <si>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</si>
  <si>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</si>
  <si>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</si>
  <si>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</si>
  <si>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</si>
  <si>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</si>
  <si>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</si>
  <si>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</si>
  <si>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</si>
  <si>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</si>
  <si>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</si>
  <si>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</si>
  <si>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</si>
  <si>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</si>
  <si>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</si>
  <si>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</si>
  <si>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</si>
  <si>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</si>
  <si>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</si>
  <si>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</si>
  <si>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</si>
  <si>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</si>
  <si>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</si>
  <si>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</si>
  <si>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</si>
  <si>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</si>
  <si>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</si>
  <si>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</si>
  <si>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</si>
  <si>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</si>
  <si>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</si>
  <si>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</si>
  <si>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</si>
  <si>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</si>
  <si>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</si>
  <si>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</si>
  <si>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</si>
  <si>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</si>
  <si>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</si>
  <si>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</si>
  <si>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</si>
  <si>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</si>
  <si>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</si>
  <si>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</si>
  <si>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</si>
  <si>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</si>
  <si>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</si>
  <si>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</si>
  <si>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</si>
  <si>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</si>
  <si>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</si>
  <si>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</si>
  <si>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</si>
  <si>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</si>
  <si>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</si>
  <si>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</si>
  <si>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</si>
  <si>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</si>
  <si>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</si>
  <si>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</si>
  <si>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</si>
  <si>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</si>
  <si>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</si>
  <si>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</si>
  <si>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</si>
  <si>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</si>
  <si>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</si>
  <si>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</si>
  <si>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</si>
  <si>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</si>
  <si>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</si>
  <si>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</si>
  <si>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</si>
  <si>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</si>
  <si>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</si>
  <si>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</si>
  <si>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</si>
  <si>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</si>
  <si>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</si>
  <si>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</si>
  <si>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</si>
  <si>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</si>
  <si>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</si>
  <si>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</si>
  <si>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</si>
  <si>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</si>
  <si>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</si>
  <si>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</si>
  <si>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</si>
  <si>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</si>
  <si>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</si>
  <si>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</si>
  <si>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</si>
  <si>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</si>
  <si>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</si>
  <si>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</si>
  <si>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</si>
  <si>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</si>
  <si>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</si>
  <si>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</si>
  <si>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</si>
  <si>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</si>
  <si>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</si>
  <si>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</si>
  <si>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</si>
  <si>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</si>
  <si>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</si>
  <si>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</si>
  <si>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</si>
  <si>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</si>
  <si>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</si>
  <si>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</si>
  <si>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</si>
  <si>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</si>
  <si>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</si>
  <si>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</si>
  <si>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</si>
  <si>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</si>
  <si>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</si>
  <si>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</si>
  <si>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</si>
  <si>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</si>
  <si>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</si>
  <si>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</si>
  <si>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</si>
  <si>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</si>
  <si>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</si>
  <si>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</si>
  <si>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</si>
  <si>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</si>
  <si>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</si>
  <si>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</si>
  <si>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</si>
  <si>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</si>
  <si>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</si>
  <si>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</si>
  <si>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</si>
  <si>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</si>
  <si>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</si>
  <si>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</si>
  <si>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</si>
  <si>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</si>
  <si>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</si>
  <si>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</si>
  <si>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</si>
  <si>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</si>
  <si>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</si>
  <si>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</si>
  <si>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</si>
  <si>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</si>
  <si>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</si>
  <si>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</si>
  <si>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</si>
  <si>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</si>
  <si>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</si>
  <si>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</si>
  <si>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</si>
  <si>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</si>
  <si>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</si>
  <si>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</si>
  <si>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</si>
  <si>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</si>
  <si>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</si>
  <si>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</si>
  <si>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</si>
  <si>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</si>
  <si>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</si>
  <si>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</si>
  <si>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</si>
  <si>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</si>
  <si>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</si>
  <si>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</si>
  <si>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</si>
  <si>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</si>
  <si>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</si>
  <si>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</si>
  <si>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</si>
  <si>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</si>
  <si>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</si>
  <si>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</si>
  <si>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</si>
  <si>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</si>
  <si>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</si>
  <si>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</si>
  <si>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</si>
  <si>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</si>
  <si>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</si>
  <si>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</si>
  <si>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</si>
  <si>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</si>
  <si>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</si>
  <si>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</si>
  <si>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</si>
  <si>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</si>
  <si>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</si>
  <si>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</si>
  <si>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</si>
  <si>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</si>
  <si>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</si>
  <si>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</si>
  <si>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</si>
  <si>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</si>
  <si>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</si>
  <si>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</si>
  <si>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</si>
  <si>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</si>
  <si>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</si>
  <si>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</si>
  <si>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</si>
  <si>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</si>
  <si>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</si>
  <si>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</si>
  <si>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</si>
  <si>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</si>
  <si>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</si>
  <si>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</si>
  <si>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</si>
  <si>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</si>
  <si>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</si>
  <si>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</si>
  <si>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</si>
  <si>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</si>
  <si>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</si>
  <si>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</si>
  <si>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</si>
  <si>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</si>
  <si>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</si>
  <si>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</si>
  <si>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</si>
  <si>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</si>
  <si>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</si>
  <si>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</si>
  <si>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</si>
  <si>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</si>
  <si>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</si>
  <si>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</si>
  <si>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</si>
  <si>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</si>
  <si>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</si>
  <si>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</si>
  <si>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</si>
  <si>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</si>
  <si>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</si>
  <si>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</si>
  <si>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</si>
  <si>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</si>
  <si>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</si>
  <si>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</si>
  <si>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</si>
  <si>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</si>
  <si>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</si>
  <si>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</si>
  <si>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</si>
  <si>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</si>
  <si>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</si>
  <si>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</si>
  <si>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</si>
  <si>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</si>
  <si>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</si>
  <si>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</si>
  <si>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</si>
  <si>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</si>
  <si>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</si>
  <si>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</si>
  <si>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</si>
  <si>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</si>
  <si>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</si>
  <si>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</si>
  <si>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</si>
  <si>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</si>
  <si>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</si>
  <si>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</si>
  <si>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</si>
  <si>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</si>
  <si>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</si>
  <si>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</si>
  <si>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</si>
  <si>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</si>
  <si>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</si>
  <si>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</si>
  <si>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</si>
  <si>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</si>
  <si>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</si>
  <si>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</si>
  <si>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</si>
  <si>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</si>
  <si>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</si>
  <si>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</si>
  <si>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</si>
  <si>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</si>
  <si>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</si>
  <si>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</si>
  <si>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</si>
  <si>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</si>
  <si>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</si>
  <si>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</si>
  <si>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</si>
  <si>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</si>
  <si>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</si>
  <si>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</si>
  <si>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</si>
  <si>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</si>
  <si>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</si>
  <si>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</si>
  <si>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</si>
  <si>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</si>
  <si>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</si>
  <si>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</si>
  <si>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</si>
  <si>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</si>
  <si>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</si>
  <si>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</si>
  <si>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</si>
  <si>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</si>
  <si>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</si>
  <si>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</si>
  <si>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</si>
  <si>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</si>
  <si>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</si>
  <si>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</si>
  <si>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</si>
  <si>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</si>
  <si>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</si>
  <si>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</si>
  <si>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</si>
  <si>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</si>
  <si>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</si>
  <si>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</si>
  <si>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</si>
  <si>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</si>
  <si>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</si>
  <si>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</si>
  <si>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</si>
  <si>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</si>
  <si>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</si>
  <si>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</si>
  <si>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</si>
  <si>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</si>
  <si>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</si>
  <si>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</si>
  <si>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</si>
  <si>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</si>
  <si>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</si>
  <si>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</si>
  <si>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</si>
  <si>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</si>
  <si>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</si>
  <si>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</si>
  <si>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</si>
  <si>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</si>
  <si>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</si>
  <si>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</si>
  <si>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</si>
  <si>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</si>
  <si>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</si>
  <si>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</si>
  <si>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</si>
  <si>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</si>
  <si>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</si>
  <si>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</si>
  <si>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</si>
  <si>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</si>
  <si>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</si>
  <si>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</si>
  <si>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</si>
  <si>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</si>
  <si>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</si>
  <si>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</si>
  <si>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</si>
  <si>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</si>
  <si>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</si>
  <si>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</si>
  <si>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</si>
  <si>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</si>
  <si>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</si>
  <si>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</si>
  <si>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</si>
  <si>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</si>
  <si>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</si>
  <si>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</si>
  <si>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</si>
  <si>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</si>
  <si>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</si>
  <si>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</si>
  <si>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</si>
  <si>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</si>
  <si>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</si>
  <si>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</si>
  <si>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</si>
  <si>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</si>
  <si>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</si>
  <si>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</si>
  <si>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</si>
  <si>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</si>
  <si>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</si>
  <si>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</si>
  <si>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</si>
  <si>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</si>
  <si>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</si>
  <si>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</si>
  <si>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</si>
  <si>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</si>
  <si>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</si>
  <si>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</si>
  <si>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</si>
  <si>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</si>
  <si>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</si>
  <si>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</si>
  <si>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</si>
  <si>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</si>
  <si>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</si>
  <si>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</si>
  <si>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</si>
  <si>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</si>
  <si>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</si>
  <si>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</si>
  <si>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</si>
  <si>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</si>
  <si>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</si>
  <si>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</si>
  <si>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</si>
  <si>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</si>
  <si>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</si>
  <si>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</si>
  <si>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</si>
  <si>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</si>
  <si>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</si>
  <si>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</si>
  <si>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</si>
  <si>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</si>
  <si>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</si>
  <si>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</si>
  <si>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</si>
  <si>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</si>
  <si>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</si>
  <si>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</si>
  <si>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</si>
  <si>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</si>
  <si>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</si>
  <si>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</si>
  <si>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</si>
  <si>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</si>
  <si>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</si>
  <si>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</si>
  <si>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</si>
  <si>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</si>
  <si>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</si>
  <si>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</si>
  <si>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</si>
  <si>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</si>
  <si>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</si>
  <si>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</si>
  <si>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</si>
  <si>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</si>
  <si>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</si>
  <si>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</si>
  <si>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</si>
  <si>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</si>
  <si>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</si>
  <si>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</si>
  <si>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</si>
  <si>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</si>
  <si>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</si>
  <si>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</si>
  <si>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</si>
  <si>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</si>
  <si>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</si>
  <si>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</si>
  <si>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</si>
  <si>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</si>
  <si>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</si>
  <si>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</si>
  <si>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</si>
  <si>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</si>
  <si>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</si>
  <si>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</si>
  <si>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</si>
  <si>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</si>
  <si>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</si>
  <si>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</si>
  <si>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</si>
  <si>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</si>
  <si>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</si>
  <si>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</si>
  <si>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</si>
  <si>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</si>
  <si>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</si>
  <si>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</si>
  <si>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</si>
  <si>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</si>
  <si>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</si>
  <si>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</si>
  <si>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</si>
  <si>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</si>
  <si>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</si>
  <si>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</si>
  <si>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</si>
  <si>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</si>
  <si>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</si>
  <si>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</si>
  <si>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</si>
  <si>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</si>
  <si>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</si>
  <si>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</si>
  <si>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</si>
  <si>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</si>
  <si>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</si>
  <si>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</si>
  <si>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</si>
  <si>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</si>
  <si>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</si>
  <si>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</si>
  <si>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</si>
  <si>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</si>
  <si>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</si>
  <si>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</si>
  <si>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</si>
  <si>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</si>
  <si>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</si>
  <si>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</si>
  <si>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</si>
  <si>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</si>
  <si>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</si>
  <si>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</si>
  <si>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</si>
  <si>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</si>
  <si>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</si>
  <si>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</si>
  <si>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</si>
  <si>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</si>
  <si>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</si>
  <si>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</si>
  <si>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</si>
  <si>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</si>
  <si>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</si>
  <si>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</si>
  <si>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</si>
  <si>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</si>
  <si>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</si>
  <si>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</si>
  <si>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</si>
  <si>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</si>
  <si>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</si>
  <si>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</si>
  <si>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</si>
  <si>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</si>
  <si>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</si>
  <si>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</si>
  <si>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</si>
  <si>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</si>
  <si>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</si>
  <si>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</si>
  <si>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</si>
  <si>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</si>
  <si>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</si>
  <si>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</si>
  <si>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</si>
  <si>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</si>
  <si>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</si>
  <si>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</si>
  <si>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</si>
  <si>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</si>
  <si>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</si>
  <si>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</si>
  <si>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</si>
  <si>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</si>
  <si>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</si>
  <si>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</si>
  <si>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</si>
  <si>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</si>
  <si>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</si>
  <si>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</si>
  <si>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</si>
  <si>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</si>
  <si>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</si>
  <si>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</si>
  <si>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</si>
  <si>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</si>
  <si>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</si>
  <si>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</si>
  <si>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</si>
  <si>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</si>
  <si>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</si>
  <si>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</si>
  <si>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</si>
  <si>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</si>
  <si>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</si>
  <si>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</si>
  <si>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</si>
  <si>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</si>
  <si>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</si>
  <si>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</si>
  <si>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</si>
  <si>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</si>
  <si>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</si>
  <si>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</si>
  <si>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</si>
  <si>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</si>
  <si>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</si>
  <si>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</si>
  <si>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</si>
  <si>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</si>
  <si>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</si>
  <si>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</si>
  <si>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</si>
  <si>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</si>
  <si>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</si>
  <si>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</si>
  <si>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</si>
  <si>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</si>
  <si>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</si>
  <si>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</si>
  <si>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</si>
  <si>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</si>
  <si>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</si>
  <si>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</si>
  <si>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</si>
  <si>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</si>
  <si>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</si>
  <si>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</si>
  <si>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</si>
  <si>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</si>
  <si>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</si>
  <si>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</si>
  <si>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</si>
  <si>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</si>
  <si>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</si>
  <si>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</si>
  <si>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</si>
  <si>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</si>
  <si>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</si>
  <si>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</si>
  <si>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</si>
  <si>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</si>
  <si>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</si>
  <si>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</si>
  <si>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</si>
  <si>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</si>
  <si>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</si>
  <si>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</si>
  <si>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</si>
  <si>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</si>
  <si>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</si>
  <si>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</si>
  <si>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</si>
  <si>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</si>
  <si>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</si>
  <si>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</si>
  <si>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</si>
  <si>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</si>
  <si>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</si>
  <si>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</si>
  <si>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</si>
  <si>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</si>
  <si>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</si>
  <si>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</si>
  <si>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</si>
  <si>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</si>
  <si>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</si>
  <si>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</si>
  <si>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</si>
  <si>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</si>
  <si>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</si>
  <si>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</si>
  <si>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</si>
  <si>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</si>
  <si>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</si>
  <si>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</si>
  <si>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</si>
  <si>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</si>
  <si>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</si>
  <si>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</si>
  <si>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</si>
  <si>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</si>
  <si>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</si>
  <si>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</si>
  <si>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</si>
  <si>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</si>
  <si>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</si>
  <si>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</si>
  <si>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</si>
  <si>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</si>
  <si>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</si>
  <si>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</si>
  <si>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</si>
  <si>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</si>
  <si>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</si>
  <si>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</si>
  <si>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</si>
  <si>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</si>
  <si>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</si>
  <si>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</si>
  <si>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</si>
  <si>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</si>
  <si>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</si>
  <si>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</si>
  <si>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</si>
  <si>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</si>
  <si>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</si>
  <si>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</si>
  <si>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</si>
  <si>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</si>
  <si>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</si>
  <si>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</si>
  <si>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</si>
  <si>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</si>
  <si>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</si>
  <si>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</si>
  <si>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</si>
  <si>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</si>
  <si>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</si>
  <si>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</si>
  <si>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</si>
  <si>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</si>
  <si>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</si>
  <si>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</si>
  <si>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</si>
  <si>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</si>
  <si>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</si>
  <si>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</si>
  <si>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</si>
  <si>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</si>
  <si>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</si>
  <si>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</si>
  <si>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</si>
  <si>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</si>
  <si>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</si>
  <si>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</si>
  <si>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</si>
  <si>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</si>
  <si>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</si>
  <si>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</si>
  <si>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</si>
  <si>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</si>
  <si>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</si>
  <si>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</si>
  <si>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</si>
  <si>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</si>
  <si>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</si>
  <si>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</si>
  <si>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</si>
  <si>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</si>
  <si>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</si>
  <si>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</si>
  <si>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</si>
  <si>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</si>
  <si>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</si>
  <si>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</si>
  <si>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</si>
  <si>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</si>
  <si>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</si>
  <si>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</si>
  <si>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</si>
  <si>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</si>
  <si>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</si>
  <si>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</si>
  <si>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</si>
  <si>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</si>
  <si>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</si>
  <si>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</si>
  <si>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</si>
  <si>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</si>
  <si>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</si>
  <si>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</si>
  <si>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</si>
  <si>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</si>
  <si>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</si>
  <si>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</si>
  <si>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</si>
  <si>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</si>
  <si>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</si>
  <si>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</si>
  <si>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</si>
  <si>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</si>
  <si>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</si>
  <si>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</si>
  <si>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</si>
  <si>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</si>
  <si>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</si>
  <si>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</si>
  <si>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</si>
  <si>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</si>
  <si>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</si>
  <si>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</si>
  <si>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</si>
  <si>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</si>
  <si>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</si>
  <si>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</si>
  <si>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</si>
  <si>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</si>
  <si>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</si>
  <si>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</si>
  <si>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</si>
  <si>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</si>
  <si>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</si>
  <si>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</si>
  <si>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</si>
  <si>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</si>
  <si>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</si>
  <si>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</si>
  <si>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</si>
  <si>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</si>
  <si>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</si>
  <si>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</si>
  <si>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</si>
  <si>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</si>
  <si>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</si>
  <si>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</si>
  <si>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</si>
  <si>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</si>
  <si>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</si>
  <si>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</si>
  <si>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</si>
  <si>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</si>
  <si>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</si>
  <si>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</si>
  <si>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</si>
  <si>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</si>
  <si>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</si>
  <si>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</si>
  <si>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</si>
  <si>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</si>
  <si>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</si>
  <si>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</si>
  <si>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</si>
  <si>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</si>
  <si>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</si>
  <si>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</si>
  <si>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</si>
  <si>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</si>
  <si>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</si>
  <si>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</si>
  <si>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</si>
  <si>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</si>
  <si>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</si>
  <si>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</si>
  <si>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</si>
  <si>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</si>
  <si>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</si>
  <si>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</si>
  <si>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</si>
  <si>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</si>
  <si>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</si>
  <si>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</si>
  <si>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</si>
  <si>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</si>
  <si>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</si>
  <si>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</si>
  <si>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</si>
  <si>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</si>
  <si>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</si>
  <si>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</si>
  <si>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</si>
  <si>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</si>
  <si>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</si>
  <si>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</si>
  <si>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</si>
  <si>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</si>
  <si>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</si>
  <si>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</si>
  <si>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</si>
  <si>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</si>
  <si>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</si>
  <si>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</si>
  <si>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</si>
  <si>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</si>
  <si>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</si>
  <si>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</si>
  <si>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</si>
  <si>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</si>
  <si>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</si>
  <si>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</si>
  <si>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</si>
  <si>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</si>
  <si>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</si>
  <si>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</si>
  <si>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</si>
  <si>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</si>
  <si>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</si>
  <si>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</si>
  <si>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</si>
  <si>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</si>
  <si>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</si>
  <si>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</si>
  <si>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</si>
  <si>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</si>
  <si>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</si>
  <si>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</si>
  <si>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</si>
  <si>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</si>
  <si>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</si>
  <si>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</si>
  <si>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</si>
  <si>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</si>
  <si>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</si>
  <si>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</si>
  <si>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</si>
  <si>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</si>
  <si>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</si>
  <si>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</si>
  <si>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</si>
  <si>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</si>
  <si>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</si>
  <si>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</si>
  <si>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</si>
  <si>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</si>
  <si>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</si>
  <si>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</si>
  <si>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</si>
  <si>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</si>
  <si>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</si>
  <si>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</si>
  <si>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</si>
  <si>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</si>
  <si>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</si>
  <si>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</si>
  <si>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</si>
  <si>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</si>
  <si>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</si>
  <si>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</si>
  <si>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</si>
  <si>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</si>
  <si>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</si>
  <si>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</si>
  <si>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</si>
  <si>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</si>
  <si>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</si>
  <si>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</si>
  <si>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</si>
  <si>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</si>
  <si>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</si>
  <si>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</si>
  <si>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</si>
  <si>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</si>
  <si>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</si>
  <si>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</si>
  <si>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</si>
  <si>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</si>
  <si>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</si>
  <si>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</si>
  <si>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</si>
  <si>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</si>
  <si>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</si>
  <si>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</si>
  <si>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</si>
  <si>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</si>
  <si>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</si>
  <si>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</si>
  <si>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</si>
  <si>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</si>
  <si>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</si>
  <si>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</si>
  <si>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</si>
  <si>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</si>
  <si>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</si>
  <si>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</si>
  <si>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</si>
  <si>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</si>
  <si>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</si>
  <si>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</si>
  <si>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</si>
  <si>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</si>
  <si>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</si>
  <si>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</si>
  <si>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</si>
  <si>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</si>
  <si>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</si>
  <si>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</si>
  <si>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</si>
  <si>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</si>
  <si>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</si>
  <si>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</si>
  <si>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</si>
  <si>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</si>
  <si>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</si>
  <si>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</si>
  <si>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</si>
  <si>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</si>
  <si>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</si>
  <si>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</si>
  <si>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</si>
  <si>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</si>
  <si>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</si>
  <si>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</si>
  <si>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</si>
  <si>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</si>
  <si>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</si>
  <si>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</si>
  <si>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</si>
  <si>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</si>
  <si>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</si>
  <si>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</si>
  <si>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</si>
  <si>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</si>
  <si>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</si>
  <si>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</si>
  <si>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</si>
  <si>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</si>
  <si>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</si>
  <si>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</si>
  <si>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</si>
  <si>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</si>
  <si>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</si>
  <si>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</si>
  <si>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</si>
  <si>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</si>
  <si>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</si>
  <si>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</si>
  <si>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</si>
  <si>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</si>
  <si>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</si>
  <si>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</si>
  <si>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</si>
  <si>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</si>
  <si>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</si>
  <si>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</si>
  <si>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</si>
  <si>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</si>
  <si>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</si>
  <si>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</si>
  <si>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</si>
  <si>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</si>
  <si>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</si>
  <si>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</si>
  <si>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</si>
  <si>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</si>
  <si>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</si>
  <si>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</si>
  <si>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</si>
  <si>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</si>
  <si>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</si>
  <si>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</si>
  <si>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</si>
  <si>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</si>
  <si>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</si>
  <si>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</si>
  <si>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</si>
  <si>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</si>
  <si>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</si>
  <si>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</si>
  <si>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</si>
  <si>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</si>
  <si>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</si>
  <si>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</si>
  <si>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</si>
  <si>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</si>
  <si>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</si>
  <si>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</si>
  <si>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</si>
  <si>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</si>
  <si>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</si>
  <si>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</si>
  <si>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</si>
  <si>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</si>
  <si>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</si>
  <si>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</si>
  <si>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</si>
  <si>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</si>
  <si>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</si>
  <si>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</si>
  <si>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</si>
  <si>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</si>
  <si>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</si>
  <si>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</si>
  <si>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</si>
  <si>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</si>
  <si>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</si>
  <si>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</si>
  <si>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</si>
  <si>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</si>
  <si>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</si>
  <si>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</si>
  <si>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</si>
  <si>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</si>
  <si>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</si>
  <si>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</si>
  <si>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</si>
  <si>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</si>
  <si>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</si>
  <si>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</si>
  <si>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</si>
  <si>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</si>
  <si>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</si>
  <si>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</si>
  <si>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</si>
  <si>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</si>
  <si>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</si>
  <si>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</si>
  <si>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</si>
  <si>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</si>
  <si>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</si>
  <si>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</si>
  <si>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</si>
  <si>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</si>
  <si>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</si>
  <si>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</si>
  <si>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</si>
  <si>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</si>
  <si>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</si>
  <si>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</si>
  <si>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</si>
  <si>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</si>
  <si>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</si>
  <si>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</si>
  <si>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</si>
  <si>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</si>
  <si>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</si>
  <si>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</si>
  <si>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</si>
  <si>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</si>
  <si>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</si>
  <si>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</si>
  <si>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</si>
  <si>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</si>
  <si>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</si>
  <si>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</si>
  <si>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</si>
  <si>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</si>
  <si>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</si>
  <si>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</si>
  <si>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</si>
  <si>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</si>
  <si>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</si>
  <si>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</si>
  <si>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</si>
  <si>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</si>
  <si>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</si>
  <si>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</si>
  <si>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</si>
  <si>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</si>
  <si>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</si>
  <si>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</si>
  <si>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</si>
  <si>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</si>
  <si>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</si>
  <si>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</si>
  <si>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</si>
  <si>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</si>
  <si>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</si>
  <si>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</si>
  <si>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</si>
  <si>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</si>
  <si>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</si>
  <si>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</si>
  <si>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</si>
  <si>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</si>
  <si>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</si>
  <si>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</si>
  <si>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</si>
  <si>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</si>
  <si>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</si>
  <si>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</si>
  <si>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</si>
  <si>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</si>
  <si>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</si>
  <si>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</si>
  <si>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</si>
  <si>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</si>
  <si>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</si>
  <si>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</si>
  <si>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</si>
  <si>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</si>
  <si>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</si>
  <si>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</si>
  <si>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</si>
  <si>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</si>
  <si>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</si>
  <si>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</si>
  <si>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</si>
  <si>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</si>
  <si>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</si>
  <si>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</si>
  <si>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</si>
  <si>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</si>
  <si>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</si>
  <si>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</si>
  <si>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</si>
  <si>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</si>
  <si>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</si>
  <si>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</si>
  <si>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</si>
  <si>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</si>
  <si>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</si>
  <si>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</si>
  <si>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</si>
  <si>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</si>
  <si>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</si>
  <si>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</si>
  <si>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</si>
  <si>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</si>
  <si>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</si>
  <si>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</si>
  <si>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</si>
  <si>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</si>
  <si>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</si>
  <si>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</si>
  <si>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</si>
  <si>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</si>
  <si>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</si>
  <si>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</si>
  <si>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</si>
  <si>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</si>
  <si>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</si>
  <si>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</si>
  <si>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</si>
  <si>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</si>
  <si>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</si>
  <si>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</si>
  <si>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</si>
  <si>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</si>
  <si>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</si>
  <si>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</si>
  <si>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</si>
  <si>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</si>
  <si>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</si>
  <si>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</si>
  <si>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</si>
  <si>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</si>
  <si>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</si>
  <si>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</si>
  <si>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</si>
  <si>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</si>
  <si>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</si>
  <si>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</si>
  <si>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</si>
  <si>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</si>
  <si>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</si>
  <si>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</si>
  <si>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</si>
  <si>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</si>
  <si>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</si>
  <si>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</si>
  <si>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</si>
  <si>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</si>
  <si>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</si>
  <si>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</si>
  <si>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</si>
  <si>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</si>
  <si>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</si>
  <si>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</si>
  <si>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</si>
  <si>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</si>
  <si>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</si>
  <si>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</si>
  <si>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</si>
  <si>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</si>
  <si>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</si>
  <si>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</si>
  <si>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</si>
  <si>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</si>
  <si>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</si>
  <si>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</si>
  <si>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</si>
  <si>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</si>
  <si>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</si>
  <si>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</si>
  <si>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</si>
  <si>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</si>
  <si>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</si>
  <si>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</si>
  <si>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</si>
  <si>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</si>
  <si>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</si>
  <si>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</si>
  <si>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</si>
  <si>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</si>
  <si>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</si>
  <si>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</si>
  <si>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</si>
  <si>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</si>
  <si>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</si>
  <si>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</si>
  <si>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</si>
  <si>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</si>
  <si>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</si>
  <si>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</si>
  <si>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</si>
  <si>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</si>
  <si>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</si>
  <si>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</si>
  <si>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</si>
  <si>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</si>
  <si>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</si>
  <si>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</si>
  <si>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</si>
  <si>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</si>
  <si>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</si>
  <si>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</si>
  <si>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</si>
  <si>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</si>
  <si>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</si>
  <si>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</si>
  <si>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</si>
  <si>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</si>
  <si>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</si>
  <si>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</si>
  <si>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</si>
  <si>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</si>
  <si>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</si>
  <si>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</si>
  <si>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</si>
  <si>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</si>
  <si>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</si>
  <si>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</si>
  <si>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</si>
  <si>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</si>
  <si>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</si>
  <si>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</si>
  <si>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</si>
  <si>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</si>
  <si>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</si>
  <si>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</si>
  <si>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</si>
  <si>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</si>
  <si>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</si>
  <si>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</si>
  <si>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</si>
  <si>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</si>
  <si>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</si>
  <si>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</si>
  <si>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</si>
  <si>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</si>
  <si>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</si>
  <si>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</si>
  <si>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</si>
  <si>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</si>
  <si>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</si>
  <si>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</si>
  <si>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</si>
  <si>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</si>
  <si>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</si>
  <si>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</si>
  <si>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</si>
  <si>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</si>
  <si>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</si>
  <si>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</si>
  <si>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</si>
  <si>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</si>
  <si>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</si>
  <si>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</si>
  <si>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</si>
  <si>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</si>
  <si>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</si>
  <si>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</si>
  <si>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</si>
  <si>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</si>
  <si>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</si>
  <si>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</si>
  <si>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</si>
  <si>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</si>
  <si>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</si>
  <si>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</si>
  <si>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</si>
  <si>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</si>
  <si>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</si>
  <si>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</si>
  <si>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</si>
  <si>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</si>
  <si>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</si>
  <si>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</si>
  <si>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</si>
  <si>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</si>
  <si>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</si>
  <si>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</si>
  <si>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</si>
  <si>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</si>
  <si>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</si>
  <si>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</si>
  <si>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</si>
  <si>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</si>
  <si>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</si>
  <si>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</si>
  <si>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</si>
  <si>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</si>
  <si>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</si>
  <si>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</si>
  <si>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</si>
  <si>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</si>
  <si>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</si>
  <si>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</si>
  <si>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</si>
  <si>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</si>
  <si>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</si>
  <si>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</si>
  <si>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</si>
  <si>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</si>
  <si>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</si>
  <si>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</si>
  <si>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</si>
  <si>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</si>
  <si>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</si>
  <si>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</si>
  <si>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</si>
  <si>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</si>
  <si>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</si>
  <si>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</si>
  <si>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</si>
  <si>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</si>
  <si>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</si>
  <si>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</si>
  <si>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</si>
  <si>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</si>
  <si>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</si>
  <si>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</si>
  <si>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</si>
  <si>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</si>
  <si>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</si>
  <si>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</si>
  <si>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</si>
  <si>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</si>
  <si>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</si>
  <si>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</si>
  <si>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</si>
  <si>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</si>
  <si>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</si>
  <si>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</si>
  <si>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</si>
  <si>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</si>
  <si>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</si>
  <si>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</si>
  <si>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</si>
  <si>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</si>
  <si>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</si>
  <si>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</si>
  <si>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</si>
  <si>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</si>
  <si>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</si>
  <si>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</si>
  <si>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</si>
  <si>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</si>
  <si>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</si>
  <si>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</si>
  <si>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</si>
  <si>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</si>
  <si>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</si>
  <si>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</si>
  <si>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</si>
  <si>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</si>
  <si>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</si>
  <si>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</si>
  <si>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</si>
  <si>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</si>
  <si>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</si>
  <si>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</si>
  <si>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</si>
  <si>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</si>
  <si>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</si>
  <si>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</si>
  <si>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</si>
  <si>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</si>
  <si>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</si>
  <si>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</si>
  <si>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</si>
  <si>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</si>
  <si>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</si>
  <si>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</si>
  <si>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</si>
  <si>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</si>
  <si>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</si>
  <si>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</si>
  <si>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</si>
  <si>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</si>
  <si>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</si>
  <si>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</si>
  <si>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</si>
  <si>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</si>
  <si>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</si>
  <si>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</si>
  <si>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</si>
  <si>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</si>
  <si>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</si>
  <si>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</si>
  <si>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</si>
  <si>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</si>
  <si>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</si>
  <si>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</si>
  <si>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</si>
  <si>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</si>
  <si>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</si>
  <si>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</si>
  <si>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</si>
  <si>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</si>
  <si>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</si>
  <si>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</si>
  <si>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</si>
  <si>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</si>
  <si>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</si>
  <si>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</si>
  <si>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</si>
  <si>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</si>
  <si>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</si>
  <si>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</si>
  <si>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</si>
  <si>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</si>
  <si>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</si>
  <si>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</si>
  <si>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</si>
  <si>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</si>
  <si>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</si>
  <si>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</si>
  <si>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</si>
  <si>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</si>
  <si>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</si>
  <si>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</si>
  <si>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</si>
  <si>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</si>
  <si>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</si>
  <si>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</si>
  <si>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</si>
  <si>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</si>
  <si>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</si>
  <si>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</si>
  <si>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</si>
  <si>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</si>
  <si>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</si>
  <si>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</si>
  <si>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</si>
  <si>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</si>
  <si>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</si>
  <si>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</si>
  <si>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</si>
  <si>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</si>
  <si>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</si>
  <si>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</si>
  <si>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</si>
  <si>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</si>
  <si>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</si>
  <si>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</si>
  <si>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</si>
  <si>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</si>
  <si>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</si>
  <si>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</si>
  <si>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</si>
  <si>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</si>
  <si>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</si>
  <si>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</si>
  <si>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</si>
  <si>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</si>
  <si>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</si>
  <si>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</si>
  <si>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</si>
  <si>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</si>
  <si>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</si>
  <si>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</si>
  <si>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</si>
  <si>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</si>
  <si>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</si>
  <si>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</si>
  <si>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</si>
  <si>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</si>
  <si>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</si>
  <si>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</si>
  <si>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</si>
  <si>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</si>
  <si>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</si>
  <si>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</si>
  <si>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</si>
  <si>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</si>
  <si>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</si>
  <si>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</si>
  <si>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</si>
  <si>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</si>
  <si>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</si>
  <si>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</si>
  <si>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</si>
  <si>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</si>
  <si>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</si>
  <si>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</si>
  <si>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</si>
  <si>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</si>
  <si>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</si>
  <si>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</si>
  <si>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</si>
  <si>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</si>
  <si>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</si>
  <si>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</si>
  <si>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</si>
  <si>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</si>
  <si>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</si>
  <si>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</si>
  <si>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</si>
  <si>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</si>
  <si>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</si>
  <si>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</si>
  <si>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</si>
  <si>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</si>
  <si>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</si>
  <si>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</si>
  <si>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</si>
  <si>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</si>
  <si>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</si>
  <si>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</si>
  <si>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</si>
  <si>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</si>
  <si>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</si>
  <si>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</si>
  <si>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</si>
  <si>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</si>
  <si>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</si>
  <si>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</si>
  <si>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</si>
  <si>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</si>
  <si>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</si>
  <si>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</si>
  <si>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</si>
  <si>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</si>
  <si>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</si>
  <si>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</si>
  <si>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</si>
  <si>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</si>
  <si>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</si>
  <si>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</si>
  <si>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</si>
  <si>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</si>
  <si>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</si>
  <si>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</si>
  <si>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</si>
  <si>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</si>
  <si>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</si>
  <si>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</si>
  <si>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</si>
  <si>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</si>
  <si>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</si>
  <si>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</si>
  <si>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</si>
  <si>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</si>
  <si>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</si>
  <si>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</si>
  <si>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</si>
  <si>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</si>
  <si>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</si>
  <si>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</si>
  <si>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</si>
  <si>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</si>
  <si>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</si>
  <si>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</si>
  <si>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</si>
  <si>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</si>
  <si>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</si>
  <si>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</si>
  <si>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</si>
  <si>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</si>
  <si>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</si>
  <si>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</si>
  <si>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</si>
  <si>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</si>
  <si>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</si>
  <si>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</si>
  <si>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</si>
  <si>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</si>
  <si>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</si>
  <si>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</si>
  <si>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</si>
  <si>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</si>
  <si>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</si>
  <si>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</si>
  <si>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</si>
  <si>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</si>
  <si>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</si>
  <si>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</si>
  <si>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</si>
  <si>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</si>
  <si>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</si>
  <si>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</si>
  <si>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</si>
  <si>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</si>
  <si>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</si>
  <si>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</si>
  <si>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</si>
  <si>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</si>
  <si>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</si>
  <si>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</si>
  <si>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</si>
  <si>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</si>
  <si>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</si>
  <si>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</si>
  <si>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</si>
  <si>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</si>
  <si>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</si>
  <si>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</si>
  <si>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</si>
  <si>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</si>
  <si>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</si>
  <si>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</si>
  <si>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</si>
  <si>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</si>
  <si>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</si>
  <si>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</si>
  <si>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</si>
  <si>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</si>
  <si>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</si>
  <si>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</si>
  <si>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</si>
  <si>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</si>
  <si>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</si>
  <si>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</si>
  <si>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</si>
  <si>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</si>
  <si>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</si>
  <si>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</si>
  <si>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</si>
  <si>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</si>
  <si>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</si>
  <si>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</si>
  <si>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</si>
  <si>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</si>
  <si>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</si>
  <si>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</si>
  <si>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</si>
  <si>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</si>
  <si>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</si>
  <si>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</si>
  <si>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</si>
  <si>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</si>
  <si>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</si>
  <si>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</si>
  <si>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</si>
  <si>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</si>
  <si>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</si>
  <si>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</si>
  <si>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</si>
  <si>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</si>
  <si>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</si>
  <si>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</si>
  <si>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</si>
  <si>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</si>
  <si>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</si>
  <si>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</si>
  <si>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</si>
  <si>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</si>
  <si>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</si>
  <si>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</si>
  <si>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</si>
  <si>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</si>
  <si>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</si>
  <si>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</si>
  <si>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</si>
  <si>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</si>
  <si>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</si>
  <si>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</si>
  <si>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</si>
  <si>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</si>
  <si>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</si>
  <si>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</si>
  <si>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</si>
  <si>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</si>
  <si>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</si>
  <si>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</si>
  <si>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</si>
  <si>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</si>
  <si>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</si>
  <si>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</si>
  <si>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</si>
  <si>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</si>
  <si>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</si>
  <si>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</si>
  <si>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</si>
  <si>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</si>
  <si>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</si>
  <si>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</si>
  <si>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</si>
  <si>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</si>
  <si>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</si>
  <si>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</si>
  <si>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</si>
  <si>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</si>
  <si>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</si>
  <si>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</si>
  <si>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</si>
  <si>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</si>
  <si>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</si>
  <si>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</si>
  <si>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</si>
  <si>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</si>
  <si>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</si>
  <si>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</si>
  <si>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</si>
  <si>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</si>
  <si>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</si>
  <si>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</si>
  <si>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</si>
  <si>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</si>
  <si>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</si>
  <si>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</si>
  <si>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</si>
  <si>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</si>
  <si>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</si>
  <si>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</si>
  <si>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</si>
  <si>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</si>
  <si>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</si>
  <si>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</si>
  <si>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</si>
  <si>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</si>
  <si>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</si>
  <si>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</si>
  <si>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</si>
  <si>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</si>
  <si>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</si>
  <si>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</si>
  <si>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</si>
  <si>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</si>
  <si>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</si>
  <si>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</si>
  <si>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</si>
  <si>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</si>
  <si>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</si>
  <si>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</si>
  <si>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</si>
  <si>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</si>
  <si>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</si>
  <si>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</si>
  <si>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</si>
  <si>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</si>
  <si>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</si>
  <si>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</si>
  <si>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</si>
  <si>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</si>
  <si>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</si>
  <si>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</si>
  <si>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</si>
  <si>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</si>
  <si>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</si>
  <si>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</si>
  <si>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</si>
  <si>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</si>
  <si>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</si>
  <si>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</si>
  <si>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</si>
  <si>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</si>
  <si>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</si>
  <si>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</si>
  <si>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</si>
  <si>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</si>
  <si>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</si>
  <si>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</si>
  <si>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</si>
  <si>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</si>
  <si>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</si>
  <si>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</si>
  <si>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</si>
  <si>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</si>
  <si>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</si>
  <si>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</si>
  <si>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</si>
  <si>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</si>
  <si>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</si>
  <si>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</si>
  <si>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</si>
  <si>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</si>
  <si>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</si>
  <si>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</si>
  <si>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</si>
  <si>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</si>
  <si>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</si>
  <si>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</si>
  <si>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</si>
  <si>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</si>
  <si>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</si>
  <si>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</si>
  <si>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</si>
  <si>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</si>
  <si>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</si>
  <si>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</si>
  <si>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</si>
  <si>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</si>
  <si>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</si>
  <si>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</si>
  <si>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</si>
  <si>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</si>
  <si>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</si>
  <si>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</si>
  <si>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</si>
  <si>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</si>
  <si>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</si>
  <si>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</si>
  <si>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</si>
  <si>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</si>
  <si>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</si>
  <si>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</si>
  <si>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</si>
  <si>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</si>
  <si>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</si>
  <si>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</si>
  <si>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</si>
  <si>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</si>
  <si>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</si>
  <si>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</si>
  <si>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</si>
  <si>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</si>
  <si>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</si>
  <si>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</si>
  <si>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</si>
  <si>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</si>
  <si>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</si>
  <si>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</si>
  <si>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</si>
  <si>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</si>
  <si>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</si>
  <si>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</si>
  <si>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</si>
  <si>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</si>
  <si>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</si>
  <si>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</si>
  <si>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</si>
  <si>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</si>
  <si>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</si>
  <si>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</si>
  <si>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</si>
  <si>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</si>
  <si>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</si>
  <si>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</si>
  <si>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</si>
  <si>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</si>
  <si>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</si>
  <si>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</si>
  <si>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</si>
  <si>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</si>
  <si>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</si>
  <si>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</si>
  <si>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</si>
  <si>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</si>
  <si>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</si>
  <si>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</si>
  <si>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</si>
  <si>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</si>
  <si>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</si>
  <si>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</si>
  <si>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</si>
  <si>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</si>
  <si>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</si>
  <si>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</si>
  <si>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</si>
  <si>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</si>
  <si>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</si>
  <si>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</si>
  <si>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</si>
  <si>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</si>
  <si>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</si>
  <si>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</si>
  <si>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</si>
  <si>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</si>
  <si>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</si>
  <si>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</si>
  <si>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</si>
  <si>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</si>
  <si>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</si>
  <si>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</si>
  <si>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</si>
  <si>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</si>
  <si>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</si>
  <si>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</si>
  <si>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</si>
  <si>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</si>
  <si>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</si>
  <si>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</si>
  <si>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</si>
  <si>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</si>
  <si>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</si>
  <si>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</si>
  <si>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</si>
  <si>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</si>
  <si>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</si>
  <si>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</si>
  <si>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</si>
  <si>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</si>
  <si>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</si>
  <si>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</si>
  <si>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</si>
  <si>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</si>
  <si>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</si>
  <si>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</si>
  <si>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</si>
  <si>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</si>
  <si>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</si>
  <si>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</si>
  <si>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</si>
  <si>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</si>
  <si>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</si>
  <si>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</si>
  <si>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</si>
  <si>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</si>
  <si>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</si>
  <si>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</si>
  <si>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</si>
  <si>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</si>
  <si>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</si>
  <si>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</si>
  <si>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</si>
  <si>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</si>
  <si>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</si>
  <si>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</si>
  <si>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</si>
  <si>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</si>
  <si>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</si>
  <si>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</si>
  <si>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</si>
  <si>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</si>
  <si>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</si>
  <si>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</si>
  <si>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</si>
  <si>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</si>
  <si>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</si>
  <si>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</si>
  <si>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</si>
  <si>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</si>
  <si>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</si>
  <si>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</si>
  <si>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</si>
  <si>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</si>
  <si>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</si>
  <si>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</si>
  <si>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</si>
  <si>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</si>
  <si>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</si>
  <si>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</si>
  <si>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</si>
  <si>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</si>
  <si>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</si>
  <si>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</si>
  <si>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</si>
  <si>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</si>
  <si>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</si>
  <si>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</si>
  <si>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</si>
  <si>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</si>
  <si>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</si>
  <si>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</si>
  <si>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</si>
  <si>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</si>
  <si>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</si>
  <si>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</si>
  <si>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</si>
  <si>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</si>
  <si>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</si>
  <si>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</si>
  <si>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</si>
  <si>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</si>
  <si>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</si>
  <si>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</si>
  <si>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</si>
  <si>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</si>
  <si>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</si>
  <si>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</si>
  <si>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</si>
  <si>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</si>
  <si>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</si>
  <si>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</si>
  <si>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</si>
  <si>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</si>
  <si>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</si>
  <si>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</si>
  <si>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</si>
  <si>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</si>
  <si>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</si>
  <si>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</si>
  <si>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</si>
  <si>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</si>
  <si>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</si>
  <si>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</si>
  <si>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</si>
  <si>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</si>
  <si>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</si>
  <si>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</si>
  <si>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</si>
  <si>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</si>
  <si>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</si>
  <si>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</si>
  <si>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</si>
  <si>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</si>
  <si>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</si>
  <si>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</si>
  <si>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</si>
  <si>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</si>
  <si>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</si>
  <si>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</si>
  <si>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</si>
  <si>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</si>
  <si>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</si>
  <si>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</si>
  <si>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</si>
  <si>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</si>
  <si>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</si>
  <si>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</si>
  <si>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</si>
  <si>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</si>
  <si>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</si>
  <si>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</si>
  <si>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</si>
  <si>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</si>
  <si>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</si>
  <si>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</si>
  <si>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</si>
  <si>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</si>
  <si>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</si>
  <si>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</si>
  <si>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</si>
  <si>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</si>
  <si>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</si>
  <si>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</si>
  <si>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</si>
  <si>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</si>
  <si>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</si>
  <si>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</si>
  <si>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</si>
  <si>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</si>
  <si>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</si>
  <si>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</si>
  <si>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</si>
  <si>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</si>
  <si>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</si>
  <si>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</si>
  <si>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</si>
  <si>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</si>
  <si>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</si>
  <si>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</si>
  <si>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</si>
  <si>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</si>
  <si>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</si>
  <si>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</si>
  <si>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</si>
  <si>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</si>
  <si>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</si>
  <si>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</si>
  <si>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</si>
  <si>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</si>
  <si>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</si>
  <si>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</si>
  <si>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</si>
  <si>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</si>
  <si>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</si>
  <si>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</si>
  <si>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</si>
  <si>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</si>
  <si>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</si>
  <si>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</si>
  <si>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</si>
  <si>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</si>
  <si>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</si>
  <si>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</si>
  <si>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</si>
  <si>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</si>
  <si>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</si>
  <si>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</si>
  <si>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</si>
  <si>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</si>
  <si>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</si>
  <si>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</si>
  <si>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</si>
  <si>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</si>
  <si>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</si>
  <si>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</si>
  <si>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</si>
  <si>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</si>
  <si>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</si>
  <si>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</si>
  <si>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</si>
  <si>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</si>
  <si>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</si>
  <si>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</si>
  <si>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</si>
  <si>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</si>
  <si>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</si>
  <si>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</si>
  <si>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</si>
  <si>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</si>
  <si>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</si>
  <si>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</si>
  <si>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</si>
  <si>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</si>
  <si>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</si>
  <si>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</si>
  <si>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</si>
  <si>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</si>
  <si>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</si>
  <si>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</si>
  <si>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</si>
  <si>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</si>
  <si>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</si>
  <si>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</si>
  <si>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</si>
  <si>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</si>
  <si>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</si>
  <si>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</si>
  <si>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</si>
  <si>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</si>
  <si>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</si>
  <si>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</si>
  <si>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</si>
  <si>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</si>
  <si>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</si>
  <si>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</si>
  <si>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</si>
  <si>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</si>
  <si>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</si>
  <si>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</si>
  <si>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</si>
  <si>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</si>
  <si>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</si>
  <si>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</si>
  <si>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</si>
  <si>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</si>
  <si>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</si>
  <si>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</si>
  <si>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</si>
  <si>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</si>
  <si>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</si>
  <si>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</si>
  <si>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</si>
  <si>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</si>
  <si>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</si>
  <si>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</si>
  <si>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</si>
  <si>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</si>
  <si>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</si>
  <si>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</si>
  <si>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</si>
  <si>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</si>
  <si>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</si>
  <si>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</si>
  <si>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</si>
  <si>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</si>
  <si>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</si>
  <si>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</si>
  <si>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</si>
  <si>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</si>
  <si>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</si>
  <si>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</si>
  <si>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</si>
  <si>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</si>
  <si>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</si>
  <si>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</si>
  <si>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</si>
  <si>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</si>
  <si>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</si>
  <si>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</si>
  <si>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</si>
  <si>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</si>
  <si>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</si>
  <si>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</si>
  <si>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</si>
  <si>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</si>
  <si>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</si>
  <si>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</si>
  <si>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</si>
  <si>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</si>
  <si>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</si>
  <si>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</si>
  <si>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</si>
  <si>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</si>
  <si>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</si>
  <si>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</si>
  <si>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</si>
  <si>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</si>
  <si>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</si>
  <si>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</si>
  <si>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</si>
  <si>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</si>
  <si>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</si>
  <si>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</si>
  <si>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</si>
  <si>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</si>
  <si>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</si>
  <si>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</si>
  <si>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</si>
  <si>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</si>
  <si>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</si>
  <si>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</si>
  <si>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</si>
  <si>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</si>
  <si>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</si>
  <si>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</si>
  <si>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</si>
  <si>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</si>
  <si>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</si>
  <si>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</si>
  <si>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</si>
  <si>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</si>
  <si>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</si>
  <si>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</si>
  <si>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</si>
  <si>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</si>
  <si>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</si>
  <si>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</si>
  <si>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</si>
  <si>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</si>
  <si>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</si>
  <si>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</si>
  <si>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</si>
  <si>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</si>
  <si>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</si>
  <si>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</si>
  <si>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</si>
  <si>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</si>
  <si>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</si>
  <si>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</si>
  <si>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</si>
  <si>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</si>
  <si>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</si>
  <si>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</si>
  <si>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</si>
  <si>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</si>
  <si>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</si>
  <si>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</si>
  <si>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</si>
  <si>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</si>
  <si>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</si>
  <si>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</si>
  <si>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</si>
  <si>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</si>
  <si>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</si>
  <si>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</si>
  <si>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</si>
  <si>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</si>
  <si>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</si>
  <si>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</si>
  <si>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</si>
  <si>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</si>
  <si>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</si>
  <si>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</si>
  <si>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</si>
  <si>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</si>
  <si>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</si>
  <si>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</si>
  <si>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</si>
  <si>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</si>
  <si>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</si>
  <si>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</si>
  <si>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</si>
  <si>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</si>
  <si>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</si>
  <si>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</si>
  <si>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</si>
  <si>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</si>
  <si>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</si>
  <si>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</si>
  <si>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</si>
  <si>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</si>
  <si>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</si>
  <si>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</si>
  <si>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</si>
  <si>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</si>
  <si>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</si>
  <si>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</si>
  <si>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</si>
  <si>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</si>
  <si>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</si>
  <si>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</si>
  <si>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</si>
  <si>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</si>
  <si>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</si>
  <si>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</si>
  <si>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</si>
  <si>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</si>
  <si>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</si>
  <si>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</si>
  <si>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</si>
  <si>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</si>
  <si>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</si>
  <si>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</si>
  <si>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</si>
  <si>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</si>
  <si>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</si>
  <si>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</si>
  <si>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</si>
  <si>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</si>
  <si>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</si>
  <si>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</si>
  <si>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</si>
  <si>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</si>
  <si>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</si>
  <si>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</si>
  <si>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</si>
  <si>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</si>
  <si>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</si>
  <si>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</si>
  <si>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</si>
  <si>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</si>
  <si>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</si>
  <si>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</si>
  <si>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</si>
  <si>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</si>
  <si>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</si>
  <si>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</si>
  <si>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</si>
  <si>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</si>
  <si>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</si>
  <si>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</si>
  <si>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</si>
  <si>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</si>
  <si>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</si>
  <si>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</si>
  <si>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</si>
  <si>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</si>
  <si>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</si>
  <si>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</si>
  <si>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</si>
  <si>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</si>
  <si>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</si>
  <si>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</si>
  <si>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</si>
  <si>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</si>
  <si>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</si>
  <si>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</si>
  <si>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</si>
  <si>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</si>
  <si>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</si>
  <si>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</si>
  <si>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</si>
  <si>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</si>
  <si>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</si>
  <si>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</si>
  <si>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</si>
  <si>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</si>
  <si>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</si>
  <si>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</si>
  <si>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</si>
  <si>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</si>
  <si>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</si>
  <si>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</si>
  <si>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</si>
  <si>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</si>
  <si>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</si>
  <si>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</si>
  <si>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</si>
  <si>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</si>
  <si>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</si>
  <si>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</si>
  <si>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</si>
  <si>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</si>
  <si>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</si>
  <si>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</si>
  <si>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</si>
  <si>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</si>
  <si>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</si>
  <si>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</si>
  <si>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</si>
  <si>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</si>
  <si>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</si>
  <si>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</si>
  <si>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</si>
  <si>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</si>
  <si>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</si>
  <si>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</si>
  <si>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</si>
  <si>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</si>
  <si>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</si>
  <si>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</si>
  <si>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</si>
  <si>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</si>
  <si>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</si>
  <si>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</si>
  <si>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</si>
  <si>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</si>
  <si>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</si>
  <si>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</si>
  <si>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</si>
  <si>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</si>
  <si>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</si>
  <si>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</si>
  <si>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</si>
  <si>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</si>
  <si>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</si>
  <si>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</si>
  <si>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</si>
  <si>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</si>
  <si>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</si>
  <si>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</si>
  <si>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</si>
  <si>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</si>
  <si>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</si>
  <si>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</si>
  <si>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</si>
  <si>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</si>
  <si>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</si>
  <si>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</si>
  <si>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</si>
  <si>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</si>
  <si>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</si>
  <si>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</si>
  <si>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</si>
  <si>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</si>
  <si>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</si>
  <si>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</si>
  <si>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</si>
  <si>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</si>
  <si>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</si>
  <si>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</si>
  <si>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</si>
  <si>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</si>
  <si>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</si>
  <si>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</si>
  <si>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</si>
  <si>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</si>
  <si>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</si>
  <si>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</si>
  <si>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</si>
  <si>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</si>
  <si>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</si>
  <si>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</si>
  <si>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</si>
  <si>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</si>
  <si>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</si>
  <si>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</si>
  <si>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</si>
  <si>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</si>
  <si>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</si>
  <si>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</si>
  <si>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</si>
  <si>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</si>
  <si>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</si>
  <si>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</si>
  <si>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</si>
  <si>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</si>
  <si>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</si>
  <si>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</si>
  <si>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</si>
  <si>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</si>
  <si>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</si>
  <si>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</si>
  <si>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</si>
  <si>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</si>
  <si>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</si>
  <si>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</si>
  <si>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</si>
  <si>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</si>
  <si>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</si>
  <si>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</si>
  <si>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</si>
  <si>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</si>
  <si>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</si>
  <si>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</si>
  <si>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</si>
  <si>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</si>
  <si>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</si>
  <si>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</si>
  <si>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</si>
  <si>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</si>
  <si>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</si>
  <si>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</si>
  <si>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</si>
  <si>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</si>
  <si>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</si>
  <si>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</si>
  <si>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</si>
  <si>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</si>
  <si>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</si>
  <si>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</si>
  <si>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</si>
  <si>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</si>
  <si>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</si>
  <si>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</si>
  <si>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</si>
  <si>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</si>
  <si>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</si>
  <si>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</si>
  <si>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</si>
  <si>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</si>
  <si>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</si>
  <si>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</si>
  <si>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</si>
  <si>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</si>
  <si>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</si>
  <si>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</si>
  <si>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</si>
  <si>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</si>
  <si>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</si>
  <si>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</si>
  <si>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</si>
  <si>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</si>
  <si>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</si>
  <si>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</si>
  <si>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</si>
  <si>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</si>
  <si>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</si>
  <si>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</si>
  <si>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</si>
  <si>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</si>
  <si>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</si>
  <si>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</si>
  <si>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</si>
  <si>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</si>
  <si>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</si>
  <si>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</si>
  <si>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</si>
  <si>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</si>
  <si>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</si>
  <si>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</si>
  <si>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</si>
  <si>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</si>
  <si>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</si>
  <si>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</si>
  <si>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</si>
  <si>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</si>
  <si>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</si>
  <si>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</si>
  <si>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</si>
  <si>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</si>
  <si>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</si>
  <si>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</si>
  <si>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</si>
  <si>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</si>
  <si>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</si>
  <si>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</si>
  <si>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</si>
  <si>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</si>
  <si>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</si>
  <si>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</si>
  <si>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</si>
  <si>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</si>
  <si>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</si>
  <si>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</si>
  <si>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</si>
  <si>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</si>
  <si>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</si>
  <si>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</si>
  <si>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</si>
  <si>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</si>
  <si>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</si>
  <si>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</si>
  <si>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</si>
  <si>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</si>
  <si>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</si>
  <si>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</si>
  <si>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</si>
  <si>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</si>
  <si>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</si>
  <si>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</si>
  <si>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</si>
  <si>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</si>
  <si>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</si>
  <si>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</si>
  <si>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</si>
  <si>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</si>
  <si>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</si>
  <si>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</si>
  <si>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</si>
  <si>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</si>
  <si>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</si>
  <si>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</si>
  <si>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</si>
  <si>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</si>
  <si>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</si>
  <si>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</si>
  <si>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</si>
  <si>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</si>
  <si>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</si>
  <si>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</si>
  <si>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</si>
  <si>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</si>
  <si>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</si>
  <si>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</si>
  <si>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</si>
  <si>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</si>
  <si>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</si>
  <si>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</si>
  <si>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</si>
  <si>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</si>
  <si>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</si>
  <si>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</si>
  <si>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</si>
  <si>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</si>
  <si>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</si>
  <si>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</si>
  <si>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</si>
  <si>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</si>
  <si>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</si>
  <si>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</si>
  <si>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</si>
  <si>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</si>
  <si>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</si>
  <si>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</si>
  <si>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</si>
  <si>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</si>
  <si>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</si>
  <si>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</si>
  <si>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</si>
  <si>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</si>
  <si>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</si>
  <si>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</si>
  <si>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</si>
  <si>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</si>
  <si>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</si>
  <si>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</si>
  <si>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</si>
  <si>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</si>
  <si>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</si>
  <si>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</si>
  <si>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</si>
  <si>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</si>
  <si>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</si>
  <si>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</si>
  <si>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</si>
  <si>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</si>
  <si>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</si>
  <si>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</si>
  <si>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</si>
  <si>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</si>
  <si>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</si>
  <si>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</si>
  <si>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</si>
  <si>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</si>
  <si>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</si>
  <si>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</si>
  <si>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</si>
  <si>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</si>
  <si>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</si>
  <si>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</si>
  <si>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</si>
  <si>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</si>
  <si>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</si>
  <si>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</si>
  <si>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</si>
  <si>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</si>
  <si>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</si>
  <si>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</si>
  <si>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</si>
  <si>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</si>
  <si>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</si>
  <si>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</si>
  <si>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</si>
  <si>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</si>
  <si>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</si>
  <si>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</si>
  <si>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</si>
  <si>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</si>
  <si>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</si>
  <si>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</si>
  <si>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</si>
  <si>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</si>
  <si>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</si>
  <si>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</si>
  <si>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</si>
  <si>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</si>
  <si>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</si>
  <si>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</si>
  <si>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</si>
  <si>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</si>
  <si>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</si>
  <si>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</si>
  <si>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</si>
  <si>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</si>
  <si>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</si>
  <si>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</si>
  <si>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</si>
  <si>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</si>
  <si>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</si>
  <si>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</si>
  <si>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</si>
  <si>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</si>
  <si>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</si>
  <si>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</si>
  <si>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</si>
  <si>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</si>
  <si>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</si>
  <si>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</si>
  <si>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</si>
  <si>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</si>
  <si>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</si>
  <si>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</si>
  <si>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</si>
  <si>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</si>
  <si>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</si>
  <si>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</si>
  <si>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</si>
  <si>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</si>
  <si>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</si>
  <si>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</si>
  <si>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</si>
  <si>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</si>
  <si>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</si>
  <si>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</si>
  <si>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</si>
  <si>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</si>
  <si>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</si>
  <si>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</si>
  <si>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</si>
  <si>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</si>
  <si>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</si>
  <si>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</si>
  <si>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</si>
  <si>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</si>
  <si>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</si>
  <si>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</si>
  <si>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</si>
  <si>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</si>
  <si>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</si>
  <si>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</si>
  <si>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</si>
  <si>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</si>
  <si>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</si>
  <si>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</si>
  <si>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</si>
  <si>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</si>
  <si>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</si>
  <si>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</si>
  <si>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</si>
  <si>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</si>
  <si>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</si>
  <si>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</si>
  <si>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</si>
  <si>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</si>
  <si>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</si>
  <si>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</si>
  <si>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</si>
  <si>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</si>
  <si>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</si>
  <si>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</si>
  <si>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</si>
  <si>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</si>
  <si>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</si>
  <si>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</si>
  <si>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</si>
  <si>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</si>
  <si>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</si>
  <si>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</si>
  <si>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</si>
  <si>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</si>
  <si>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</si>
  <si>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</si>
  <si>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</si>
  <si>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</si>
  <si>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</si>
  <si>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</si>
  <si>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</si>
  <si>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</si>
  <si>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</si>
  <si>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</si>
  <si>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</si>
  <si>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</si>
  <si>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</si>
  <si>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</si>
  <si>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</si>
  <si>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</si>
  <si>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</si>
  <si>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</si>
  <si>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</si>
  <si>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</si>
  <si>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</si>
  <si>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</si>
  <si>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</si>
  <si>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</si>
  <si>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</si>
  <si>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</si>
  <si>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</si>
  <si>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</si>
  <si>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</si>
  <si>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</si>
  <si>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</si>
  <si>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</si>
  <si>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</si>
  <si>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</si>
  <si>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</si>
  <si>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</si>
  <si>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</si>
  <si>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</si>
  <si>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</si>
  <si>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</si>
  <si>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</si>
  <si>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</si>
  <si>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</si>
  <si>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</si>
  <si>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</si>
  <si>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</si>
  <si>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</si>
  <si>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</si>
  <si>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</si>
  <si>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</si>
  <si>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</si>
  <si>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</si>
  <si>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</si>
  <si>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</si>
  <si>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</si>
  <si>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</si>
  <si>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</si>
  <si>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</si>
  <si>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</si>
  <si>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</si>
  <si>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</si>
  <si>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</si>
  <si>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</si>
  <si>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</si>
  <si>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</si>
  <si>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</si>
  <si>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</si>
  <si>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</si>
  <si>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</si>
  <si>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</si>
  <si>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</si>
  <si>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</si>
  <si>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</si>
  <si>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</si>
  <si>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</si>
  <si>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</si>
  <si>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</si>
  <si>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</si>
  <si>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</si>
  <si>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</si>
  <si>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</si>
  <si>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</si>
  <si>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</si>
  <si>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</si>
  <si>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</si>
  <si>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</si>
  <si>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</si>
  <si>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</si>
  <si>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</si>
  <si>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</si>
  <si>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</si>
  <si>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</si>
  <si>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</si>
  <si>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</si>
  <si>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</si>
  <si>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</si>
  <si>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</si>
  <si>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</si>
  <si>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</si>
  <si>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</si>
  <si>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</si>
  <si>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</si>
  <si>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</si>
  <si>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</si>
  <si>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</si>
  <si>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</si>
  <si>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</si>
  <si>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</si>
  <si>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</si>
  <si>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</si>
  <si>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</si>
  <si>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</si>
  <si>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</si>
  <si>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</si>
  <si>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</si>
  <si>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</si>
  <si>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</si>
  <si>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</si>
  <si>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</si>
  <si>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</si>
  <si>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</si>
  <si>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</si>
  <si>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</si>
  <si>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</si>
  <si>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</si>
  <si>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</si>
  <si>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</si>
  <si>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</si>
  <si>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</si>
  <si>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</si>
  <si>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</si>
  <si>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</si>
  <si>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</si>
  <si>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</si>
  <si>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</si>
  <si>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</si>
  <si>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</si>
  <si>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</si>
  <si>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</si>
  <si>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</si>
  <si>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</si>
  <si>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</si>
  <si>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</si>
  <si>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</si>
  <si>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</si>
  <si>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</si>
  <si>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</si>
  <si>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</si>
  <si>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</si>
  <si>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</si>
  <si>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</si>
  <si>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</si>
  <si>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</si>
  <si>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</si>
  <si>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</si>
  <si>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</si>
  <si>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</si>
  <si>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</si>
  <si>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</si>
  <si>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</si>
  <si>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</si>
  <si>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</si>
  <si>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</si>
  <si>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</si>
  <si>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</si>
  <si>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</si>
  <si>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</si>
  <si>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</si>
  <si>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</si>
  <si>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</si>
  <si>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</si>
  <si>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</si>
  <si>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</si>
  <si>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</si>
  <si>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</si>
  <si>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</si>
  <si>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</si>
  <si>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</si>
  <si>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</si>
  <si>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</si>
  <si>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</si>
  <si>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</si>
  <si>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</si>
  <si>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</si>
  <si>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</si>
  <si>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</si>
  <si>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</si>
  <si>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</si>
  <si>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</si>
  <si>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</si>
  <si>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</si>
  <si>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</si>
  <si>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</si>
  <si>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</si>
  <si>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</si>
  <si>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</si>
  <si>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</si>
  <si>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</si>
  <si>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</si>
  <si>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</si>
  <si>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</si>
  <si>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</si>
  <si>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</si>
  <si>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</si>
  <si>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</si>
  <si>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</si>
  <si>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</si>
  <si>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</si>
  <si>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</si>
  <si>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</si>
  <si>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</si>
  <si>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</si>
  <si>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</si>
  <si>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</si>
  <si>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</si>
  <si>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</si>
  <si>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</si>
  <si>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</si>
  <si>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</si>
  <si>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</si>
  <si>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</si>
  <si>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</si>
  <si>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</si>
  <si>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</si>
  <si>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</si>
  <si>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</si>
  <si>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</si>
  <si>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</si>
  <si>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</si>
  <si>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</si>
  <si>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</si>
  <si>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</si>
  <si>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</si>
  <si>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</si>
  <si>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</si>
  <si>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</si>
  <si>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</si>
  <si>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</si>
  <si>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</si>
  <si>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</si>
  <si>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</si>
  <si>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</si>
  <si>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</si>
  <si>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</si>
  <si>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</si>
  <si>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</si>
  <si>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</si>
  <si>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</si>
  <si>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</si>
  <si>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</si>
  <si>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</si>
  <si>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</si>
  <si>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</si>
  <si>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</si>
  <si>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</si>
  <si>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</si>
  <si>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</si>
  <si>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</si>
  <si>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</si>
  <si>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</si>
  <si>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</si>
  <si>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</si>
  <si>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</si>
  <si>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</si>
  <si>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</si>
  <si>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</si>
  <si>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</si>
  <si>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</si>
  <si>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</si>
  <si>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</si>
  <si>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</si>
  <si>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</si>
  <si>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</si>
  <si>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</si>
  <si>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</si>
  <si>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</si>
  <si>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</si>
  <si>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</si>
  <si>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</si>
  <si>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</si>
  <si>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</si>
  <si>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</si>
  <si>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</si>
  <si>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</si>
  <si>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</si>
  <si>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</si>
  <si>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</si>
  <si>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</si>
  <si>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</si>
  <si>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</si>
  <si>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</si>
  <si>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</si>
  <si>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</si>
  <si>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</si>
  <si>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</si>
  <si>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</si>
  <si>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</si>
  <si>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</si>
  <si>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</si>
  <si>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</si>
  <si>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</si>
  <si>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</si>
  <si>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</si>
  <si>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</si>
  <si>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</si>
  <si>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</si>
  <si>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</si>
  <si>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</si>
  <si>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</si>
  <si>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</si>
  <si>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</si>
  <si>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</si>
  <si>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</si>
  <si>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</si>
  <si>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</si>
  <si>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</si>
  <si>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</si>
  <si>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</si>
  <si>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</si>
  <si>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</si>
  <si>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</si>
  <si>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</si>
  <si>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</si>
  <si>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</si>
  <si>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</si>
  <si>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</si>
  <si>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</si>
  <si>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</si>
  <si>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</si>
  <si>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</si>
  <si>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</si>
  <si>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</si>
  <si>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</si>
  <si>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</si>
  <si>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</si>
  <si>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</si>
  <si>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</si>
  <si>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</si>
  <si>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</si>
  <si>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</si>
  <si>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</si>
  <si>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</si>
  <si>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</si>
  <si>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</si>
  <si>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</si>
  <si>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</si>
  <si>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</si>
  <si>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</si>
  <si>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</si>
  <si>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</si>
  <si>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</si>
  <si>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</si>
  <si>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</si>
  <si>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</si>
  <si>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</si>
  <si>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</si>
  <si>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</si>
  <si>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</si>
  <si>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</si>
  <si>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</si>
  <si>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</si>
  <si>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</si>
  <si>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</si>
  <si>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</si>
  <si>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</si>
  <si>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</si>
  <si>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</si>
  <si>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</si>
  <si>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</si>
  <si>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</si>
  <si>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</si>
  <si>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</si>
  <si>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</si>
  <si>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</si>
  <si>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</si>
  <si>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</si>
  <si>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</si>
  <si>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</si>
  <si>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</si>
  <si>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</si>
  <si>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</si>
  <si>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</si>
  <si>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</si>
  <si>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</si>
  <si>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</si>
  <si>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</si>
  <si>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</si>
  <si>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</si>
  <si>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</si>
  <si>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</si>
  <si>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</si>
  <si>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</si>
  <si>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</si>
  <si>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</si>
  <si>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</si>
  <si>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</si>
  <si>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</si>
  <si>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</si>
  <si>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</si>
  <si>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</si>
  <si>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</si>
  <si>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</si>
  <si>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</si>
  <si>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</si>
  <si>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</si>
  <si>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</si>
  <si>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</si>
  <si>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</si>
  <si>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</si>
  <si>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</si>
  <si>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</si>
  <si>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</si>
  <si>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</si>
  <si>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</si>
  <si>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</si>
  <si>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</si>
  <si>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</si>
  <si>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</si>
  <si>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</si>
  <si>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</si>
  <si>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</si>
  <si>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</si>
  <si>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</si>
  <si>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</si>
  <si>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</si>
  <si>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</si>
  <si>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</si>
  <si>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</si>
  <si>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</si>
  <si>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</si>
  <si>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</si>
  <si>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</si>
  <si>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</si>
  <si>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</si>
  <si>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</si>
  <si>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</si>
  <si>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</si>
  <si>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</si>
  <si>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</si>
  <si>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</si>
  <si>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</si>
  <si>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</si>
  <si>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</si>
  <si>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</si>
  <si>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</si>
  <si>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</si>
  <si>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</si>
  <si>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</si>
  <si>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</si>
  <si>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</si>
  <si>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</si>
  <si>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</si>
  <si>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</si>
  <si>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</si>
  <si>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</si>
  <si>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</si>
  <si>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</si>
  <si>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</si>
  <si>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</si>
  <si>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</si>
  <si>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</si>
  <si>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</si>
  <si>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</si>
  <si>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</si>
  <si>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</si>
  <si>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</si>
  <si>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</si>
  <si>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</si>
  <si>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</si>
  <si>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</si>
  <si>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</si>
  <si>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</si>
  <si>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</si>
  <si>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</si>
  <si>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</si>
  <si>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</si>
  <si>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</si>
  <si>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</si>
  <si>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</si>
  <si>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</si>
  <si>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</si>
  <si>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</si>
  <si>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</si>
  <si>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</si>
  <si>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</si>
  <si>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</si>
  <si>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</si>
  <si>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</si>
  <si>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</si>
  <si>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</si>
  <si>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</si>
  <si>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</si>
  <si>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</si>
  <si>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</si>
  <si>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</si>
  <si>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</si>
  <si>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</si>
  <si>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</si>
  <si>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</si>
  <si>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</si>
  <si>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</si>
  <si>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</si>
  <si>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</si>
  <si>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</si>
  <si>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</si>
  <si>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</si>
  <si>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</si>
  <si>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</si>
  <si>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</si>
  <si>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</si>
  <si>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</si>
  <si>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</si>
  <si>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</si>
  <si>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</si>
  <si>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</si>
  <si>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</si>
  <si>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</si>
  <si>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</si>
  <si>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</si>
  <si>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</si>
  <si>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</si>
  <si>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</si>
  <si>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</si>
  <si>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</si>
  <si>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</si>
  <si>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</si>
  <si>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</si>
  <si>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</si>
  <si>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</si>
  <si>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</si>
  <si>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</si>
  <si>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</si>
  <si>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</si>
  <si>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</si>
  <si>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</si>
  <si>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</si>
  <si>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</si>
  <si>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</si>
  <si>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</si>
  <si>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</si>
  <si>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</si>
  <si>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</si>
  <si>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</si>
  <si>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</si>
  <si>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</si>
  <si>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</si>
  <si>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</si>
  <si>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</si>
  <si>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</si>
  <si>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</si>
  <si>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</si>
  <si>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</si>
  <si>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</si>
  <si>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</si>
  <si>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</si>
  <si>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</si>
  <si>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</si>
  <si>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</si>
  <si>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</si>
  <si>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</si>
  <si>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</si>
  <si>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</si>
  <si>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</si>
  <si>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</si>
  <si>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</si>
  <si>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</si>
  <si>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</si>
  <si>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</si>
  <si>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</si>
  <si>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</si>
  <si>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</si>
  <si>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</si>
  <si>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</si>
  <si>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</si>
  <si>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</si>
  <si>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</si>
  <si>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</si>
  <si>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</si>
  <si>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</si>
  <si>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</si>
  <si>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</si>
  <si>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</si>
  <si>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</si>
  <si>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</si>
  <si>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</si>
  <si>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</si>
  <si>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</si>
  <si>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</si>
  <si>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</si>
  <si>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</si>
  <si>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</si>
  <si>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</si>
  <si>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</si>
  <si>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</si>
  <si>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</si>
  <si>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</si>
  <si>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</si>
  <si>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</si>
  <si>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</si>
  <si>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</si>
  <si>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</si>
  <si>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</si>
  <si>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</si>
  <si>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</si>
  <si>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</si>
  <si>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</si>
  <si>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</si>
  <si>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</si>
  <si>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</si>
  <si>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</si>
  <si>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</si>
  <si>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</si>
  <si>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</si>
  <si>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</si>
  <si>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</si>
  <si>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</si>
  <si>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</si>
  <si>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</si>
  <si>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</si>
  <si>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</si>
  <si>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</si>
  <si>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</si>
  <si>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</si>
  <si>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</si>
  <si>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</si>
  <si>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</si>
  <si>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</si>
  <si>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</si>
  <si>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</si>
  <si>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</si>
  <si>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</si>
  <si>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</si>
  <si>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</si>
  <si>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</si>
  <si>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</si>
  <si>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</si>
  <si>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</si>
  <si>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</si>
  <si>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</si>
  <si>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</si>
  <si>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</si>
  <si>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</si>
  <si>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</si>
  <si>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</si>
  <si>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</si>
  <si>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</si>
  <si>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</si>
  <si>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</si>
  <si>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</si>
  <si>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</si>
  <si>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</si>
  <si>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</si>
  <si>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</si>
  <si>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</si>
  <si>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</si>
  <si>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</si>
  <si>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</si>
  <si>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</si>
  <si>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</si>
  <si>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</si>
  <si>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</si>
  <si>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</si>
  <si>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</si>
  <si>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</si>
  <si>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</si>
  <si>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</si>
  <si>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</si>
  <si>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</si>
  <si>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</si>
  <si>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</si>
  <si>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</si>
  <si>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</si>
  <si>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</si>
  <si>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</si>
  <si>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</si>
  <si>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</si>
  <si>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</si>
  <si>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</si>
  <si>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</si>
  <si>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</si>
  <si>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</si>
  <si>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</si>
  <si>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</si>
  <si>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</si>
  <si>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</si>
  <si>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</si>
  <si>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</si>
  <si>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</si>
  <si>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</si>
  <si>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</si>
  <si>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</si>
  <si>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</si>
  <si>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</si>
  <si>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</si>
  <si>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</si>
  <si>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</si>
  <si>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</si>
  <si>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</si>
  <si>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</si>
  <si>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</si>
  <si>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</si>
  <si>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</si>
  <si>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</si>
  <si>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</si>
  <si>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</si>
  <si>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</si>
  <si>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</si>
  <si>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</si>
  <si>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</si>
  <si>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</si>
  <si>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</si>
  <si>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</si>
  <si>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</si>
  <si>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</si>
  <si>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</si>
  <si>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</si>
  <si>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</si>
  <si>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</si>
  <si>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</si>
  <si>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</si>
  <si>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</si>
  <si>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</si>
  <si>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</si>
  <si>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</si>
  <si>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</si>
  <si>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</si>
  <si>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</si>
  <si>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</si>
  <si>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</si>
  <si>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</si>
  <si>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</si>
  <si>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</si>
  <si>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</si>
  <si>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</si>
  <si>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</si>
  <si>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</si>
  <si>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</si>
  <si>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</si>
  <si>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</si>
  <si>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</si>
  <si>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</si>
  <si>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</si>
  <si>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</si>
  <si>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</si>
  <si>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</si>
  <si>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</si>
  <si>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</si>
  <si>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</si>
  <si>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</si>
  <si>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</si>
  <si>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</si>
  <si>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</si>
  <si>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</si>
  <si>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</si>
  <si>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</si>
  <si>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</si>
  <si>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</si>
  <si>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</si>
  <si>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</si>
  <si>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</si>
  <si>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</si>
  <si>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</si>
  <si>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</si>
  <si>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</si>
  <si>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</si>
  <si>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</si>
  <si>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</si>
  <si>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</si>
  <si>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</si>
  <si>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</si>
  <si>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</si>
  <si>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</si>
  <si>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</si>
  <si>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</si>
  <si>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</si>
  <si>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</si>
  <si>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</si>
  <si>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</si>
  <si>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</si>
  <si>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</si>
  <si>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</si>
  <si>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</si>
  <si>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</si>
  <si>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</si>
  <si>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</si>
  <si>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</si>
  <si>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</si>
  <si>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</si>
  <si>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</si>
  <si>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</si>
  <si>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</si>
  <si>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</si>
  <si>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</si>
  <si>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</si>
  <si>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</si>
  <si>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</si>
  <si>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</si>
  <si>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</si>
  <si>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</si>
  <si>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</si>
  <si>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</si>
  <si>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</si>
  <si>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</si>
  <si>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</si>
  <si>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</si>
  <si>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</si>
  <si>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</si>
  <si>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</si>
  <si>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</si>
  <si>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</si>
  <si>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</si>
  <si>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</si>
  <si>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</si>
  <si>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</si>
  <si>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</si>
  <si>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</si>
  <si>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</si>
  <si>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</si>
  <si>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</si>
  <si>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</si>
  <si>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</si>
  <si>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</si>
  <si>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</si>
  <si>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</si>
  <si>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</si>
  <si>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</si>
  <si>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</si>
  <si>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</si>
  <si>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</si>
  <si>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</si>
  <si>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</si>
  <si>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</si>
  <si>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</si>
  <si>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</si>
  <si>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</si>
  <si>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</si>
  <si>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</si>
  <si>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</si>
  <si>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</si>
  <si>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</si>
  <si>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</si>
  <si>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</si>
  <si>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</si>
  <si>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</si>
  <si>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</si>
  <si>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</si>
  <si>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</si>
  <si>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</si>
  <si>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</si>
  <si>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</si>
  <si>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</si>
  <si>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</si>
  <si>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</si>
  <si>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</si>
  <si>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</si>
  <si>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</si>
  <si>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</si>
  <si>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</si>
  <si>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</si>
  <si>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</si>
  <si>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</si>
  <si>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</si>
  <si>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</si>
  <si>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</si>
  <si>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</si>
  <si>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</si>
  <si>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</si>
  <si>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</si>
  <si>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</si>
  <si>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</si>
  <si>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</si>
  <si>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</si>
  <si>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</si>
  <si>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</si>
  <si>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</si>
  <si>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</si>
  <si>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</si>
  <si>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</si>
  <si>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</si>
  <si>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</si>
  <si>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</si>
  <si>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</si>
  <si>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</si>
  <si>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</si>
  <si>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</si>
  <si>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</si>
  <si>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</si>
  <si>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</si>
  <si>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</si>
  <si>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</si>
  <si>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</si>
  <si>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</si>
  <si>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</si>
  <si>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</si>
  <si>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</si>
  <si>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</si>
  <si>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</si>
  <si>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</si>
  <si>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</si>
  <si>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</si>
  <si>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</si>
  <si>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</si>
  <si>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</si>
  <si>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</si>
  <si>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</si>
  <si>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</si>
  <si>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</si>
  <si>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</si>
  <si>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</si>
  <si>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</si>
  <si>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</si>
  <si>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</si>
  <si>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</si>
  <si>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</si>
  <si>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</si>
  <si>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</si>
  <si>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</si>
  <si>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</si>
  <si>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</si>
  <si>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</si>
  <si>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</si>
  <si>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</si>
  <si>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</si>
  <si>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</si>
  <si>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</si>
  <si>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</si>
  <si>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</si>
  <si>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</si>
  <si>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</si>
  <si>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</si>
  <si>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</si>
  <si>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</si>
  <si>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</si>
  <si>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</si>
  <si>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</si>
  <si>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</si>
  <si>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</si>
  <si>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</si>
  <si>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</si>
  <si>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</si>
  <si>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</si>
  <si>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</si>
  <si>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</si>
  <si>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</si>
  <si>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</si>
  <si>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</si>
  <si>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</si>
  <si>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</si>
  <si>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</si>
  <si>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</si>
  <si>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</si>
  <si>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</si>
  <si>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</si>
  <si>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</si>
  <si>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</si>
  <si>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</si>
  <si>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</si>
  <si>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</si>
  <si>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</si>
  <si>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</si>
  <si>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</si>
  <si>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</si>
  <si>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</si>
  <si>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</si>
  <si>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</si>
  <si>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</si>
  <si>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</si>
  <si>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</si>
  <si>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</si>
  <si>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</si>
  <si>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</si>
  <si>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</si>
  <si>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</si>
  <si>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</si>
  <si>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</si>
  <si>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</si>
  <si>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</si>
  <si>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</si>
  <si>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</si>
  <si>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</si>
  <si>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</si>
  <si>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</si>
  <si>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</si>
  <si>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</si>
  <si>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</si>
  <si>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</si>
  <si>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</si>
  <si>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</si>
  <si>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</si>
  <si>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</si>
  <si>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</si>
  <si>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</si>
  <si>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</si>
  <si>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</si>
  <si>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</si>
  <si>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</si>
  <si>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</si>
  <si>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</si>
  <si>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</si>
  <si>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</si>
  <si>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</si>
  <si>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</si>
  <si>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</si>
  <si>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</si>
  <si>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</si>
  <si>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</si>
  <si>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</si>
  <si>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</si>
  <si>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</si>
  <si>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</si>
  <si>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</si>
  <si>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</si>
  <si>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</si>
  <si>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</si>
  <si>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</si>
  <si>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</si>
  <si>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</si>
  <si>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</si>
  <si>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</si>
  <si>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</si>
  <si>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</si>
  <si>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</si>
  <si>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</si>
  <si>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</si>
  <si>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</si>
  <si>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</si>
  <si>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</si>
  <si>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</si>
  <si>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</si>
  <si>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</si>
  <si>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</si>
  <si>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</si>
  <si>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</si>
  <si>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</si>
  <si>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</si>
  <si>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</si>
  <si>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</si>
  <si>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</si>
  <si>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</si>
  <si>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</si>
  <si>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</si>
  <si>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</si>
  <si>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</si>
  <si>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</si>
  <si>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</si>
  <si>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</si>
  <si>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</si>
  <si>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</si>
  <si>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</si>
  <si>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</si>
  <si>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</si>
  <si>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</si>
  <si>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</si>
  <si>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</si>
  <si>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</si>
  <si>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</si>
  <si>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</si>
  <si>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</si>
  <si>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</si>
  <si>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</si>
  <si>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</si>
  <si>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</si>
  <si>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</si>
  <si>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</si>
  <si>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</si>
  <si>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</si>
  <si>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</si>
  <si>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</si>
  <si>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</si>
  <si>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</si>
  <si>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</si>
  <si>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</si>
  <si>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</si>
  <si>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</si>
  <si>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</si>
  <si>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</si>
  <si>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</si>
  <si>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</si>
  <si>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</si>
  <si>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</si>
  <si>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</si>
  <si>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</si>
  <si>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</si>
  <si>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</si>
  <si>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</si>
  <si>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</si>
  <si>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</si>
  <si>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</si>
  <si>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</si>
  <si>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</si>
  <si>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</si>
  <si>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</si>
  <si>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</si>
  <si>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</si>
  <si>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</si>
  <si>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</si>
  <si>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</si>
  <si>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</si>
  <si>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</si>
  <si>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</si>
  <si>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</si>
  <si>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</si>
  <si>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</si>
  <si>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</si>
  <si>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</si>
  <si>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</si>
  <si>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</si>
  <si>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</si>
  <si>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</si>
  <si>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</si>
  <si>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</si>
  <si>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</si>
  <si>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</si>
  <si>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</si>
  <si>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</si>
  <si>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</si>
  <si>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</si>
  <si>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</si>
  <si>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</si>
  <si>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</si>
  <si>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</si>
  <si>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</si>
  <si>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</si>
  <si>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</si>
  <si>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</si>
  <si>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</si>
  <si>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</si>
  <si>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</si>
  <si>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</si>
  <si>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</si>
  <si>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</si>
  <si>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</si>
  <si>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</si>
  <si>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</si>
  <si>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</si>
  <si>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</si>
  <si>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</si>
  <si>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</si>
  <si>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</si>
  <si>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</si>
  <si>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</si>
  <si>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</si>
  <si>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</si>
  <si>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</si>
  <si>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</si>
  <si>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</si>
  <si>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</si>
  <si>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</si>
  <si>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</si>
  <si>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</si>
  <si>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</si>
  <si>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</si>
  <si>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</si>
  <si>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</si>
  <si>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</si>
  <si>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</si>
  <si>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</si>
  <si>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</si>
  <si>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</si>
  <si>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</si>
  <si>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</si>
  <si>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</si>
  <si>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</si>
  <si>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</si>
  <si>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</si>
  <si>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</si>
  <si>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</si>
  <si>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</si>
  <si>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</si>
  <si>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</si>
  <si>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</si>
  <si>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</si>
  <si>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</si>
  <si>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</si>
  <si>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</si>
  <si>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</si>
  <si>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</si>
  <si>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</si>
  <si>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</si>
  <si>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</si>
  <si>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</si>
  <si>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</si>
  <si>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</si>
  <si>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</si>
  <si>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</si>
  <si>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</si>
  <si>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</si>
  <si>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</si>
  <si>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</si>
  <si>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</si>
  <si>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</si>
  <si>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</si>
  <si>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</si>
  <si>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</si>
  <si>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</si>
  <si>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</si>
  <si>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</si>
  <si>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</si>
  <si>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</si>
  <si>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</si>
  <si>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</si>
  <si>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</si>
  <si>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</si>
  <si>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</si>
  <si>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</si>
  <si>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</si>
  <si>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</si>
  <si>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</si>
  <si>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</si>
  <si>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</si>
  <si>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</si>
  <si>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</si>
  <si>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</si>
  <si>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</si>
  <si>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</si>
  <si>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</si>
  <si>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</si>
  <si>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</si>
  <si>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</si>
  <si>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</si>
  <si>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</si>
  <si>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</si>
  <si>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</si>
  <si>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</si>
  <si>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</si>
  <si>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</si>
  <si>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</si>
  <si>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</si>
  <si>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</si>
  <si>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</si>
  <si>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</si>
  <si>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</si>
  <si>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</si>
  <si>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</si>
  <si>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</si>
  <si>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</si>
  <si>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</si>
  <si>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</si>
  <si>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</si>
  <si>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</si>
  <si>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</si>
  <si>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</si>
  <si>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</si>
  <si>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</si>
  <si>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</si>
  <si>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</si>
  <si>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</si>
  <si>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</si>
  <si>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</si>
  <si>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</si>
  <si>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</si>
  <si>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</si>
  <si>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</si>
  <si>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</si>
  <si>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</si>
  <si>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</si>
  <si>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</si>
  <si>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</si>
  <si>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</si>
  <si>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</si>
  <si>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</si>
  <si>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</si>
  <si>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</si>
  <si>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</si>
  <si>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</si>
  <si>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</si>
  <si>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</si>
  <si>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</si>
  <si>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</si>
  <si>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</si>
  <si>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</si>
  <si>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</si>
  <si>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</si>
  <si>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</si>
  <si>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</si>
  <si>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</si>
  <si>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</si>
  <si>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</si>
  <si>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</si>
  <si>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</si>
  <si>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</si>
  <si>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</si>
  <si>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</si>
  <si>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</si>
  <si>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</si>
  <si>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</si>
  <si>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</si>
  <si>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</si>
  <si>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</si>
  <si>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</si>
  <si>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</si>
  <si>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</si>
  <si>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</si>
  <si>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</si>
  <si>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</si>
  <si>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</si>
  <si>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</si>
  <si>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</si>
  <si>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</si>
  <si>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</si>
  <si>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</si>
  <si>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</si>
  <si>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</si>
  <si>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</si>
  <si>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</si>
  <si>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</si>
  <si>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</si>
  <si>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</si>
  <si>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</si>
  <si>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</si>
  <si>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</si>
  <si>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</si>
  <si>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</si>
  <si>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</si>
  <si>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</si>
  <si>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</si>
  <si>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</si>
  <si>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</si>
  <si>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</si>
  <si>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</si>
  <si>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</si>
  <si>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</si>
  <si>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</si>
  <si>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</si>
  <si>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</si>
  <si>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</si>
  <si>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</si>
  <si>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</si>
  <si>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</si>
  <si>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</si>
  <si>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</si>
  <si>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</si>
  <si>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</si>
  <si>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</si>
  <si>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</si>
  <si>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</si>
  <si>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</si>
  <si>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</si>
  <si>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</si>
  <si>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</si>
  <si>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</si>
  <si>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</si>
  <si>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</si>
  <si>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</si>
  <si>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</si>
  <si>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</si>
  <si>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</si>
  <si>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</si>
  <si>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</si>
  <si>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</si>
  <si>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</si>
  <si>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</si>
  <si>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</si>
  <si>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</si>
  <si>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</si>
  <si>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</si>
  <si>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</si>
  <si>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</si>
  <si>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</si>
  <si>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</si>
  <si>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</si>
  <si>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</si>
  <si>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</si>
  <si>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</si>
  <si>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</si>
  <si>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</si>
  <si>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</si>
  <si>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</si>
  <si>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</si>
  <si>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</si>
  <si>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</si>
  <si>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</si>
  <si>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</si>
  <si>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</si>
  <si>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</si>
  <si>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</si>
  <si>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</si>
  <si>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</si>
  <si>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</si>
  <si>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</si>
  <si>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</si>
  <si>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</si>
  <si>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</si>
  <si>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</si>
  <si>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</si>
  <si>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</si>
  <si>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</si>
  <si>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</si>
  <si>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</si>
  <si>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</si>
  <si>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</si>
  <si>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</si>
  <si>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</si>
  <si>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</si>
  <si>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</si>
  <si>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</si>
  <si>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</si>
  <si>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</si>
  <si>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</si>
  <si>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</si>
  <si>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</si>
  <si>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</si>
  <si>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</si>
  <si>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</si>
  <si>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</si>
  <si>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</si>
  <si>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</si>
  <si>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</si>
  <si>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</si>
  <si>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</si>
  <si>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</si>
  <si>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</si>
  <si>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</si>
  <si>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</si>
  <si>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</si>
  <si>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</si>
  <si>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</si>
  <si>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</si>
  <si>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</si>
  <si>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</si>
  <si>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</si>
  <si>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</si>
  <si>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</si>
  <si>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</si>
  <si>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</si>
  <si>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</si>
  <si>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</si>
  <si>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</si>
  <si>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</si>
  <si>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</si>
  <si>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</si>
  <si>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</si>
  <si>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</si>
  <si>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</si>
  <si>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</si>
  <si>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</si>
  <si>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</si>
  <si>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</si>
  <si>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</si>
  <si>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</si>
  <si>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</si>
  <si>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</si>
  <si>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</si>
  <si>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</si>
  <si>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</si>
  <si>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</si>
  <si>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</si>
  <si>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</si>
  <si>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</si>
  <si>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</si>
  <si>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</si>
  <si>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</si>
  <si>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</si>
  <si>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</si>
  <si>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</si>
  <si>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</si>
  <si>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</si>
  <si>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</si>
  <si>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</si>
  <si>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</si>
  <si>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</si>
  <si>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</si>
  <si>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</si>
  <si>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</si>
  <si>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</si>
  <si>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</si>
  <si>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</si>
  <si>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</si>
  <si>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</si>
  <si>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</si>
  <si>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</si>
  <si>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</si>
  <si>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</si>
  <si>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</si>
  <si>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</si>
  <si>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</si>
  <si>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</si>
  <si>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</si>
  <si>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</si>
  <si>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</si>
  <si>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</si>
  <si>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</si>
  <si>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</si>
  <si>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</si>
  <si>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</si>
  <si>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</si>
  <si>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</si>
  <si>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</si>
  <si>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</si>
  <si>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</si>
  <si>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</si>
  <si>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</si>
  <si>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</si>
  <si>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</si>
  <si>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</si>
  <si>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</si>
  <si>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</si>
  <si>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</si>
  <si>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</si>
  <si>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</si>
  <si>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</si>
  <si>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</si>
  <si>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</si>
  <si>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</si>
  <si>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</si>
  <si>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</si>
  <si>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</si>
  <si>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</si>
  <si>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</si>
  <si>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</si>
  <si>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</si>
  <si>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</si>
  <si>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</si>
  <si>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</si>
  <si>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</si>
  <si>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</si>
  <si>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</si>
  <si>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</si>
  <si>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</si>
  <si>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</si>
  <si>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</si>
  <si>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</si>
  <si>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</si>
  <si>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</si>
  <si>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</si>
  <si>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</si>
  <si>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</si>
  <si>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</si>
  <si>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</si>
  <si>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</si>
  <si>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</si>
  <si>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</si>
  <si>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</si>
  <si>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</si>
  <si>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</si>
  <si>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</si>
  <si>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</si>
  <si>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</si>
  <si>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</si>
  <si>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</si>
  <si>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</si>
  <si>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</si>
  <si>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</si>
  <si>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</si>
  <si>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</si>
  <si>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</si>
  <si>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</si>
  <si>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</si>
  <si>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</si>
  <si>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</si>
  <si>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</si>
  <si>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</si>
  <si>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</si>
  <si>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</si>
  <si>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</si>
  <si>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</si>
  <si>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</si>
  <si>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</si>
  <si>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</si>
  <si>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</si>
  <si>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</si>
  <si>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</si>
  <si>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</si>
  <si>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</si>
  <si>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</si>
  <si>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</si>
  <si>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</si>
  <si>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</si>
  <si>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</si>
  <si>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</si>
  <si>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</si>
  <si>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</si>
  <si>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</si>
  <si>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</si>
  <si>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</si>
  <si>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</si>
  <si>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</si>
  <si>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</si>
  <si>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</si>
  <si>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</si>
  <si>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</si>
  <si>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</si>
  <si>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</si>
  <si>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</si>
  <si>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</si>
  <si>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</si>
  <si>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</si>
  <si>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</si>
  <si>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</si>
  <si>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</si>
  <si>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</si>
  <si>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</si>
  <si>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</si>
  <si>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</si>
  <si>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</si>
  <si>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</si>
  <si>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</si>
  <si>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</si>
  <si>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</si>
  <si>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</si>
  <si>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</si>
  <si>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</si>
  <si>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</si>
  <si>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</si>
  <si>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</si>
  <si>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</si>
  <si>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</si>
  <si>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</si>
  <si>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</si>
  <si>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</si>
  <si>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</si>
  <si>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</si>
  <si>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</si>
  <si>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</si>
  <si>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</si>
  <si>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</si>
  <si>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</si>
  <si>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</si>
  <si>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</si>
  <si>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</si>
  <si>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</si>
  <si>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</si>
  <si>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</si>
  <si>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</si>
  <si>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</si>
  <si>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</si>
  <si>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</si>
  <si>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</si>
  <si>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</si>
  <si>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</si>
  <si>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</si>
  <si>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</si>
  <si>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</si>
  <si>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</si>
  <si>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</si>
  <si>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</si>
  <si>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</si>
  <si>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</si>
  <si>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</si>
  <si>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</si>
  <si>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</si>
  <si>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</si>
  <si>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</si>
  <si>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</si>
  <si>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</si>
  <si>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</si>
  <si>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</si>
  <si>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</si>
  <si>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</si>
  <si>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</si>
  <si>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</si>
  <si>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</si>
  <si>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</si>
  <si>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</si>
  <si>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</si>
  <si>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</si>
  <si>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</si>
  <si>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</si>
  <si>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</si>
  <si>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</si>
  <si>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</si>
  <si>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</si>
  <si>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</si>
  <si>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</si>
  <si>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</si>
  <si>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</si>
  <si>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</si>
  <si>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</si>
  <si>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</si>
  <si>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</si>
  <si>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</si>
  <si>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</si>
  <si>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</si>
  <si>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</si>
  <si>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</si>
  <si>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</si>
  <si>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</si>
  <si>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</si>
  <si>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</si>
  <si>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</si>
  <si>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</si>
  <si>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</si>
  <si>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</si>
  <si>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</si>
  <si>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</si>
  <si>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</si>
  <si>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</si>
  <si>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</si>
  <si>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</si>
  <si>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</si>
  <si>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</si>
  <si>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</si>
  <si>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</si>
  <si>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</si>
  <si>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</si>
  <si>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</si>
  <si>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</si>
  <si>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</si>
  <si>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</si>
  <si>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</si>
  <si>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</si>
  <si>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</si>
  <si>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</si>
  <si>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</si>
  <si>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</si>
  <si>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</si>
  <si>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</si>
  <si>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</si>
  <si>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</si>
  <si>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</si>
  <si>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</si>
  <si>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</si>
  <si>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</si>
  <si>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</si>
  <si>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</si>
  <si>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</si>
  <si>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</si>
  <si>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</si>
  <si>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</si>
  <si>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</si>
  <si>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</si>
  <si>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</si>
  <si>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</si>
  <si>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</si>
  <si>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</si>
  <si>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</si>
  <si>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</si>
  <si>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</si>
  <si>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</si>
  <si>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</si>
  <si>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</si>
  <si>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</si>
  <si>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</si>
  <si>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</si>
  <si>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</si>
  <si>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</si>
  <si>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</si>
  <si>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</si>
  <si>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</si>
  <si>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</si>
  <si>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</si>
  <si>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</si>
  <si>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</si>
  <si>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</si>
  <si>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</si>
  <si>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</si>
  <si>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</si>
  <si>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</si>
  <si>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</si>
  <si>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</si>
  <si>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</si>
  <si>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</si>
  <si>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</si>
  <si>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</si>
  <si>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</si>
  <si>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</si>
  <si>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</si>
  <si>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</si>
  <si>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</si>
  <si>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</si>
  <si>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</si>
  <si>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</si>
  <si>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</si>
  <si>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</si>
  <si>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</si>
  <si>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</si>
  <si>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</si>
  <si>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</si>
  <si>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</si>
  <si>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</si>
  <si>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</si>
  <si>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</si>
  <si>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</si>
  <si>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</si>
  <si>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</si>
  <si>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</si>
  <si>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</si>
  <si>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</si>
  <si>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</si>
  <si>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</si>
  <si>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</si>
  <si>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</si>
  <si>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</si>
  <si>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</si>
  <si>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</si>
  <si>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</si>
  <si>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</si>
  <si>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</si>
  <si>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</si>
  <si>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</si>
  <si>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</si>
  <si>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</si>
  <si>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</si>
  <si>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</si>
  <si>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</si>
  <si>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</si>
  <si>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</si>
  <si>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</si>
  <si>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</si>
  <si>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</si>
  <si>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</si>
  <si>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</si>
  <si>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</si>
  <si>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</si>
  <si>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</si>
  <si>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</si>
  <si>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</si>
  <si>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</si>
  <si>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</si>
  <si>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</si>
  <si>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</si>
  <si>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</si>
  <si>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</si>
  <si>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</si>
  <si>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</si>
  <si>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</si>
  <si>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</si>
  <si>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</si>
  <si>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</si>
  <si>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</si>
  <si>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</si>
  <si>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</si>
  <si>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</si>
  <si>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</si>
  <si>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</si>
  <si>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</si>
  <si>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</si>
  <si>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</si>
  <si>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</si>
  <si>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</si>
  <si>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</si>
  <si>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</si>
  <si>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</si>
  <si>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</si>
  <si>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</si>
  <si>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</si>
  <si>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</si>
  <si>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</si>
  <si>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</si>
  <si>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</si>
  <si>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</si>
  <si>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</si>
  <si>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</si>
  <si>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</si>
  <si>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</si>
  <si>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</si>
  <si>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</si>
  <si>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</si>
  <si>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</si>
  <si>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</si>
  <si>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</si>
  <si>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</si>
  <si>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</si>
  <si>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</si>
  <si>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</si>
  <si>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</si>
  <si>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</si>
  <si>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</si>
  <si>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</si>
  <si>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</si>
  <si>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</si>
  <si>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</si>
  <si>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</si>
  <si>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</si>
  <si>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</si>
  <si>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</si>
  <si>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</si>
  <si>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</si>
  <si>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</si>
  <si>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</si>
  <si>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</si>
  <si>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</si>
  <si>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</si>
  <si>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</si>
  <si>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</si>
  <si>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</si>
  <si>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</si>
  <si>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</si>
  <si>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</si>
  <si>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</si>
  <si>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</si>
  <si>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</si>
  <si>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</si>
  <si>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</si>
  <si>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</si>
  <si>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</si>
  <si>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</si>
  <si>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</si>
  <si>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</si>
  <si>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</si>
  <si>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</si>
  <si>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</si>
  <si>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</si>
  <si>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</si>
  <si>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</si>
  <si>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</si>
  <si>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</si>
  <si>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</si>
  <si>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</si>
  <si>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</si>
  <si>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</si>
  <si>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</si>
  <si>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</si>
  <si>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</si>
  <si>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</si>
  <si>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</si>
  <si>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</si>
  <si>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</si>
  <si>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</si>
  <si>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</si>
  <si>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</si>
  <si>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</si>
  <si>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</si>
  <si>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</si>
  <si>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</si>
  <si>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</si>
  <si>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</si>
  <si>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</si>
  <si>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</si>
  <si>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</si>
  <si>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</si>
  <si>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</si>
  <si>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</si>
  <si>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</si>
  <si>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</si>
  <si>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</si>
  <si>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</si>
  <si>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</si>
  <si>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</si>
  <si>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</si>
  <si>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</si>
  <si>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</si>
  <si>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</si>
  <si>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</si>
  <si>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</si>
  <si>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</si>
  <si>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</si>
  <si>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</si>
  <si>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</si>
  <si>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</si>
  <si>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</si>
  <si>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</si>
  <si>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</si>
  <si>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</si>
  <si>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</si>
  <si>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</si>
  <si>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</si>
  <si>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</si>
  <si>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</si>
  <si>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</si>
  <si>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</si>
  <si>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</si>
  <si>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</si>
  <si>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</si>
  <si>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</si>
  <si>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</si>
  <si>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</si>
  <si>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</si>
  <si>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</si>
  <si>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</si>
  <si>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</si>
  <si>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</si>
  <si>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</si>
  <si>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</si>
  <si>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</si>
  <si>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</si>
  <si>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</si>
  <si>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</si>
  <si>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</si>
  <si>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</si>
  <si>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</si>
  <si>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</si>
  <si>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</si>
  <si>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</si>
  <si>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</si>
  <si>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</si>
  <si>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</si>
  <si>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</si>
  <si>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</si>
  <si>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</si>
  <si>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</si>
  <si>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</si>
  <si>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</si>
  <si>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</si>
  <si>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</si>
  <si>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</si>
  <si>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</si>
  <si>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</si>
  <si>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</si>
  <si>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</si>
  <si>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</si>
  <si>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</si>
  <si>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</si>
  <si>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</si>
  <si>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</si>
  <si>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</si>
  <si>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</si>
  <si>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</si>
  <si>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</si>
  <si>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</si>
  <si>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</si>
  <si>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</si>
  <si>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</si>
  <si>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</si>
  <si>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</si>
  <si>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</si>
  <si>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</si>
  <si>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</si>
  <si>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</si>
  <si>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</si>
  <si>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</si>
  <si>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</si>
  <si>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</si>
  <si>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</si>
  <si>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</si>
  <si>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</si>
  <si>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</si>
  <si>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</si>
  <si>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</si>
  <si>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</si>
  <si>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</si>
  <si>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</si>
  <si>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</si>
  <si>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</si>
  <si>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</si>
  <si>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</si>
  <si>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</si>
  <si>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</si>
  <si>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</si>
  <si>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</si>
  <si>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</si>
  <si>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</si>
  <si>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</si>
  <si>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</si>
  <si>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</si>
  <si>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</si>
  <si>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</si>
  <si>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</si>
  <si>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</si>
  <si>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</si>
  <si>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</si>
  <si>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</si>
  <si>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</si>
  <si>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</si>
  <si>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</si>
  <si>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</si>
  <si>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</si>
  <si>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</si>
  <si>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</si>
  <si>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</si>
  <si>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</si>
  <si>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</si>
  <si>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</si>
  <si>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</si>
  <si>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</si>
  <si>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</si>
  <si>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</si>
  <si>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</si>
  <si>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</si>
  <si>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</si>
  <si>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</si>
  <si>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</si>
  <si>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</si>
  <si>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</si>
  <si>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</si>
  <si>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</si>
  <si>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</si>
  <si>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</si>
  <si>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</si>
  <si>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</si>
  <si>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</si>
  <si>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</si>
  <si>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</si>
  <si>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</si>
  <si>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</si>
  <si>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</si>
  <si>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</si>
  <si>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</si>
  <si>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</si>
  <si>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</si>
  <si>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</si>
  <si>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</si>
  <si>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</si>
  <si>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</si>
  <si>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</si>
  <si>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</si>
  <si>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</si>
  <si>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</si>
  <si>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</si>
  <si>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</si>
  <si>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</si>
  <si>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</si>
  <si>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</si>
  <si>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</si>
  <si>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</si>
  <si>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</si>
  <si>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</si>
  <si>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</si>
  <si>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</si>
  <si>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</si>
  <si>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</si>
  <si>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</si>
  <si>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</si>
  <si>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</si>
  <si>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</si>
  <si>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</si>
  <si>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</si>
  <si>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</si>
  <si>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</si>
  <si>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</si>
  <si>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</si>
  <si>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</si>
  <si>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</si>
  <si>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</si>
  <si>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</si>
  <si>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</si>
  <si>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</si>
  <si>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</si>
  <si>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</si>
  <si>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</si>
  <si>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</si>
  <si>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</si>
  <si>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</si>
  <si>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</si>
  <si>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</si>
  <si>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</si>
  <si>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</si>
  <si>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</si>
  <si>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</si>
  <si>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</si>
  <si>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</si>
  <si>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</si>
  <si>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</si>
  <si>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</si>
  <si>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</si>
  <si>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</si>
  <si>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</si>
  <si>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</si>
  <si>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</si>
  <si>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</si>
  <si>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</si>
  <si>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</si>
  <si>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</si>
  <si>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</si>
  <si>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</si>
  <si>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</si>
  <si>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</si>
  <si>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</si>
  <si>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</si>
  <si>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</si>
  <si>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</si>
  <si>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</si>
  <si>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</si>
  <si>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</si>
  <si>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</si>
  <si>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</si>
  <si>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</si>
  <si>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</si>
  <si>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</si>
  <si>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</si>
  <si>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</si>
  <si>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</si>
  <si>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</si>
  <si>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</si>
  <si>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</si>
  <si>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</si>
  <si>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</si>
  <si>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</si>
  <si>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</si>
  <si>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</si>
  <si>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</si>
  <si>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</si>
  <si>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</si>
  <si>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</si>
  <si>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</si>
  <si>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</si>
  <si>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</si>
  <si>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</si>
  <si>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</si>
  <si>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</si>
  <si>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</si>
  <si>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</si>
  <si>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</si>
  <si>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</si>
  <si>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</si>
  <si>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</si>
  <si>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</si>
  <si>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</si>
  <si>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</si>
  <si>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</si>
  <si>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</si>
  <si>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</si>
  <si>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</si>
  <si>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</si>
  <si>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</si>
  <si>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</si>
  <si>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</si>
  <si>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</si>
  <si>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</si>
  <si>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</si>
  <si>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</si>
  <si>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</si>
  <si>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</si>
  <si>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</si>
  <si>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</si>
  <si>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</si>
  <si>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</si>
  <si>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</si>
  <si>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</si>
  <si>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</si>
  <si>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</si>
  <si>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</si>
  <si>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</si>
  <si>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</si>
  <si>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</si>
  <si>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</si>
  <si>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</si>
  <si>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</si>
  <si>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</si>
  <si>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</si>
  <si>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</si>
  <si>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</si>
  <si>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</si>
  <si>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</si>
  <si>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</si>
  <si>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</si>
  <si>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</si>
  <si>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</si>
  <si>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</si>
  <si>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</si>
  <si>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</si>
  <si>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</si>
  <si>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</si>
  <si>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</si>
  <si>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</si>
  <si>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</si>
  <si>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</si>
  <si>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</si>
  <si>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</si>
  <si>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</si>
  <si>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</si>
  <si>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</si>
  <si>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</si>
  <si>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</si>
  <si>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</si>
  <si>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</si>
  <si>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</si>
  <si>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</si>
  <si>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</si>
  <si>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</si>
  <si>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</si>
  <si>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</si>
  <si>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</si>
  <si>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</si>
  <si>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</si>
  <si>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</si>
  <si>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</si>
  <si>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</si>
  <si>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</si>
  <si>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</si>
  <si>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</si>
  <si>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</si>
  <si>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</si>
  <si>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</si>
  <si>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</si>
  <si>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</si>
  <si>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</si>
  <si>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</si>
  <si>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</si>
  <si>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</si>
  <si>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</si>
  <si>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</si>
  <si>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</si>
  <si>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</si>
  <si>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</si>
  <si>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</si>
  <si>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</si>
  <si>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</si>
  <si>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</si>
  <si>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</si>
  <si>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</si>
  <si>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</si>
  <si>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</si>
  <si>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</si>
  <si>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</si>
  <si>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</si>
  <si>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</si>
  <si>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</si>
  <si>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</si>
  <si>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</si>
  <si>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</si>
  <si>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</si>
  <si>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</si>
  <si>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</si>
  <si>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</si>
  <si>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</si>
  <si>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</si>
  <si>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</si>
  <si>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</si>
  <si>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</si>
  <si>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</si>
  <si>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</si>
  <si>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</si>
  <si>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</si>
  <si>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</si>
  <si>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</si>
  <si>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</si>
  <si>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</si>
  <si>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</si>
  <si>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</si>
  <si>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</si>
  <si>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</si>
  <si>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</si>
  <si>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</si>
  <si>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</si>
  <si>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</si>
  <si>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</si>
  <si>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</si>
  <si>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</si>
  <si>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</si>
  <si>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</si>
  <si>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</si>
  <si>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</si>
  <si>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</si>
  <si>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</si>
  <si>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</si>
  <si>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</si>
  <si>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</si>
  <si>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</si>
  <si>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</si>
  <si>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</si>
  <si>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</si>
  <si>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</si>
  <si>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</si>
  <si>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</si>
  <si>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</si>
  <si>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</si>
  <si>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</si>
  <si>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</si>
  <si>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</si>
  <si>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</si>
  <si>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</si>
  <si>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</si>
  <si>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</si>
  <si>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</si>
  <si>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</si>
  <si>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</si>
  <si>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</si>
  <si>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</si>
  <si>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</si>
  <si>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</si>
  <si>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</si>
  <si>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</si>
  <si>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</si>
  <si>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</si>
  <si>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</si>
  <si>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</si>
  <si>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</si>
  <si>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</si>
  <si>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</si>
  <si>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</si>
  <si>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</si>
  <si>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</si>
  <si>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</si>
  <si>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</si>
  <si>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</si>
  <si>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</si>
  <si>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</si>
  <si>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</si>
  <si>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</si>
  <si>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</si>
  <si>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</si>
  <si>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</si>
  <si>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</si>
  <si>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</si>
  <si>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</si>
  <si>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</si>
  <si>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</si>
  <si>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</si>
  <si>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</si>
  <si>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</si>
  <si>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</si>
  <si>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</si>
  <si>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</si>
  <si>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</si>
  <si>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</si>
  <si>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</si>
  <si>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</si>
  <si>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</si>
  <si>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</si>
  <si>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</si>
  <si>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</si>
  <si>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</si>
  <si>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</si>
  <si>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</si>
  <si>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</si>
  <si>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</si>
  <si>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</si>
  <si>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</si>
  <si>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</si>
  <si>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</si>
  <si>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</si>
  <si>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</si>
  <si>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</si>
  <si>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</si>
  <si>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</si>
  <si>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</si>
  <si>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</si>
  <si>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</si>
  <si>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</si>
  <si>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</si>
  <si>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</si>
  <si>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</si>
  <si>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</si>
  <si>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</si>
  <si>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</si>
  <si>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</si>
  <si>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</si>
  <si>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</si>
  <si>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</si>
  <si>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</si>
  <si>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</si>
  <si>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</si>
  <si>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</si>
  <si>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</si>
  <si>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</si>
  <si>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</si>
  <si>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</si>
  <si>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</si>
  <si>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</si>
  <si>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</si>
  <si>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</si>
  <si>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</si>
  <si>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</si>
  <si>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</si>
  <si>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</si>
  <si>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</si>
  <si>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</si>
  <si>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</si>
  <si>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</si>
  <si>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</si>
  <si>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</si>
  <si>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</si>
  <si>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</si>
  <si>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</si>
  <si>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</si>
  <si>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</si>
  <si>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</si>
  <si>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</si>
  <si>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</si>
  <si>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</si>
  <si>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</si>
  <si>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</si>
  <si>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</si>
  <si>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</si>
  <si>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</si>
  <si>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</si>
  <si>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</si>
  <si>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</si>
  <si>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</si>
  <si>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</si>
  <si>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</si>
  <si>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</si>
  <si>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</si>
  <si>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</si>
  <si>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</si>
  <si>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</si>
  <si>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</si>
  <si>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</si>
  <si>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</si>
  <si>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</si>
  <si>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</si>
  <si>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</si>
  <si>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</si>
  <si>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</si>
  <si>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</si>
  <si>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</si>
  <si>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</si>
  <si>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</si>
  <si>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</si>
  <si>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</si>
  <si>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</si>
  <si>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</si>
  <si>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</si>
  <si>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</si>
  <si>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</si>
  <si>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</si>
  <si>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</si>
  <si>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</si>
  <si>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</si>
  <si>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</si>
  <si>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</si>
  <si>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</si>
  <si>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</si>
  <si>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</si>
  <si>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</si>
  <si>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</si>
  <si>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</si>
  <si>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</si>
  <si>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</si>
  <si>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</si>
  <si>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</si>
  <si>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</si>
  <si>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</si>
  <si>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</si>
  <si>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</si>
  <si>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</si>
  <si>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</si>
  <si>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</si>
  <si>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</si>
  <si>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</si>
  <si>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</si>
  <si>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</si>
  <si>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</si>
  <si>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</si>
  <si>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</si>
  <si>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</si>
  <si>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</si>
  <si>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</si>
  <si>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</si>
  <si>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</si>
  <si>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</si>
  <si>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</si>
  <si>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</si>
  <si>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</si>
  <si>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</si>
  <si>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</si>
  <si>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</si>
  <si>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</si>
  <si>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</si>
  <si>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</si>
  <si>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</si>
  <si>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</si>
  <si>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</si>
  <si>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</si>
  <si>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</si>
  <si>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</si>
  <si>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</si>
  <si>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</si>
  <si>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</si>
  <si>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</si>
  <si>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</si>
  <si>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</si>
  <si>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</si>
  <si>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</si>
  <si>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</si>
  <si>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</si>
  <si>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</si>
  <si>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</si>
  <si>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</si>
  <si>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</si>
  <si>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</si>
  <si>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</si>
  <si>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</si>
  <si>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</si>
  <si>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</si>
  <si>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</si>
  <si>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</si>
  <si>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</si>
  <si>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</si>
  <si>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</si>
  <si>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</si>
  <si>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</si>
  <si>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</si>
  <si>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</si>
  <si>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</si>
  <si>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</si>
  <si>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</si>
  <si>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</si>
  <si>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</si>
  <si>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</si>
  <si>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</si>
  <si>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</si>
  <si>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</si>
  <si>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</si>
  <si>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</si>
  <si>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</si>
  <si>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</si>
  <si>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</si>
  <si>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</si>
  <si>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</si>
  <si>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</si>
  <si>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</si>
  <si>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</si>
  <si>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</si>
  <si>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</si>
  <si>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</si>
  <si>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</si>
  <si>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</si>
  <si>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</si>
  <si>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</si>
  <si>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</si>
  <si>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</si>
  <si>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</si>
  <si>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</si>
  <si>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</si>
  <si>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</si>
  <si>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</si>
  <si>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</si>
  <si>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</si>
  <si>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</si>
  <si>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</si>
  <si>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</si>
  <si>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</si>
  <si>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</si>
  <si>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</si>
  <si>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</si>
  <si>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</si>
  <si>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</si>
  <si>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</si>
  <si>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</si>
  <si>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</si>
  <si>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</si>
  <si>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</si>
  <si>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</si>
  <si>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</si>
  <si>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</si>
  <si>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</si>
  <si>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</si>
  <si>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</si>
  <si>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</si>
  <si>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</si>
  <si>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</si>
  <si>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</si>
  <si>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</si>
  <si>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</si>
  <si>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</si>
  <si>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</si>
  <si>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</si>
  <si>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</si>
  <si>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</si>
  <si>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</si>
  <si>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</si>
  <si>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</si>
  <si>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</si>
  <si>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</si>
  <si>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</si>
  <si>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</si>
  <si>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</si>
  <si>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</si>
  <si>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</si>
  <si>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</si>
  <si>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</si>
  <si>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</si>
  <si>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</si>
  <si>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</si>
  <si>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</si>
  <si>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</si>
  <si>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</si>
  <si>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</si>
  <si>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</si>
  <si>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</si>
  <si>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</si>
  <si>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</si>
  <si>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</si>
  <si>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</si>
  <si>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</si>
  <si>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</si>
  <si>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</si>
  <si>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</si>
  <si>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</si>
  <si>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</si>
  <si>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</si>
  <si>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</si>
  <si>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</si>
  <si>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</si>
  <si>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</si>
  <si>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</si>
  <si>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</si>
  <si>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</si>
  <si>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</si>
  <si>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</si>
  <si>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</si>
  <si>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</si>
  <si>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</si>
  <si>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</si>
  <si>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</si>
  <si>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</si>
  <si>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</si>
  <si>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</si>
  <si>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</si>
  <si>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</si>
  <si>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</si>
  <si>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</si>
  <si>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</si>
  <si>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</si>
  <si>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</si>
  <si>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</si>
  <si>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</si>
  <si>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</si>
  <si>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</si>
  <si>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</si>
  <si>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</si>
  <si>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</si>
  <si>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</si>
  <si>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</si>
  <si>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</si>
  <si>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</si>
  <si>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</si>
  <si>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</si>
  <si>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</si>
  <si>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</si>
  <si>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</si>
  <si>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</si>
  <si>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</si>
  <si>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</si>
  <si>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</si>
  <si>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</si>
  <si>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</si>
  <si>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</si>
  <si>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</si>
  <si>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</si>
  <si>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</si>
  <si>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</si>
  <si>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</si>
  <si>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</si>
  <si>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</si>
  <si>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</si>
  <si>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</si>
  <si>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</si>
  <si>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</si>
  <si>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</si>
  <si>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</si>
  <si>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</si>
  <si>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</si>
  <si>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</si>
  <si>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</si>
  <si>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</si>
  <si>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</si>
  <si>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</si>
  <si>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</si>
  <si>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</si>
  <si>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</si>
  <si>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</si>
  <si>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</si>
  <si>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</si>
  <si>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</si>
  <si>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</si>
  <si>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</si>
  <si>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</si>
  <si>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</si>
  <si>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</si>
  <si>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</si>
  <si>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</si>
  <si>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</si>
  <si>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</si>
  <si>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</si>
  <si>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</si>
  <si>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</si>
  <si>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</si>
  <si>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</si>
  <si>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</si>
  <si>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</si>
  <si>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</si>
  <si>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</si>
  <si>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</si>
  <si>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</si>
  <si>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</si>
  <si>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</si>
  <si>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</si>
  <si>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</si>
  <si>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</si>
  <si>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</si>
  <si>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</si>
  <si>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</si>
  <si>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</si>
  <si>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</si>
  <si>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</si>
  <si>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</si>
  <si>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</si>
  <si>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</si>
  <si>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</si>
  <si>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</si>
  <si>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</si>
  <si>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</si>
  <si>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</si>
  <si>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</si>
  <si>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</si>
  <si>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</si>
  <si>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</si>
  <si>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</si>
  <si>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</si>
  <si>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</si>
  <si>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</si>
  <si>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</si>
  <si>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</si>
  <si>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</si>
  <si>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</si>
  <si>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</si>
  <si>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</si>
  <si>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</si>
  <si>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</si>
  <si>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</si>
  <si>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</si>
  <si>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</si>
  <si>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</si>
  <si>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</si>
  <si>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</si>
  <si>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</si>
  <si>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</si>
  <si>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</si>
  <si>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</si>
  <si>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</si>
  <si>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</si>
  <si>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</si>
  <si>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</si>
  <si>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</si>
  <si>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</si>
  <si>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</si>
  <si>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</si>
  <si>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</si>
  <si>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</si>
  <si>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</si>
  <si>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</si>
  <si>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</si>
  <si>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</si>
  <si>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</si>
  <si>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</si>
  <si>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</si>
  <si>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</si>
  <si>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</si>
  <si>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</si>
  <si>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</si>
  <si>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</si>
  <si>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</si>
  <si>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</si>
  <si>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</si>
  <si>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</si>
  <si>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</si>
  <si>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</si>
  <si>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</si>
  <si>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</si>
  <si>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</si>
  <si>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</si>
  <si>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</si>
  <si>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</si>
  <si>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</si>
  <si>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</si>
  <si>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</si>
  <si>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</si>
  <si>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</si>
  <si>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</si>
  <si>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</si>
  <si>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</si>
  <si>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</si>
  <si>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</si>
  <si>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</si>
  <si>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</si>
  <si>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</si>
  <si>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</si>
  <si>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</si>
  <si>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</si>
  <si>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</si>
  <si>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</si>
  <si>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</si>
  <si>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</si>
  <si>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</si>
  <si>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</si>
  <si>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</si>
  <si>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</si>
  <si>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</si>
  <si>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</si>
  <si>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</si>
  <si>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</si>
  <si>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</si>
  <si>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</si>
  <si>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</si>
  <si>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</si>
  <si>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</si>
  <si>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</si>
  <si>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</si>
  <si>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</si>
  <si>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</si>
  <si>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</si>
  <si>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</si>
  <si>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</si>
  <si>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</si>
  <si>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</si>
  <si>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</si>
  <si>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</si>
  <si>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</si>
  <si>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</si>
  <si>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</si>
  <si>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</si>
  <si>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</si>
  <si>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</si>
  <si>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</si>
  <si>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</si>
  <si>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</si>
  <si>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</si>
  <si>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</si>
  <si>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</si>
  <si>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</si>
  <si>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</si>
  <si>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</si>
  <si>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</si>
  <si>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</si>
  <si>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</si>
  <si>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</si>
  <si>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</si>
  <si>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</si>
  <si>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</si>
  <si>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</si>
  <si>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</si>
  <si>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</si>
  <si>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</si>
  <si>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</si>
  <si>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</si>
  <si>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</si>
  <si>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</si>
  <si>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</si>
  <si>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</si>
  <si>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</si>
  <si>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</si>
  <si>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</si>
  <si>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</si>
  <si>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</si>
  <si>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</si>
  <si>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</si>
  <si>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</si>
  <si>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</si>
  <si>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</si>
  <si>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</si>
  <si>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</si>
  <si>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</si>
  <si>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</si>
  <si>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</si>
  <si>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</si>
  <si>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</si>
  <si>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</si>
  <si>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</si>
  <si>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</si>
  <si>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</si>
  <si>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</si>
  <si>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</si>
  <si>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</si>
  <si>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</si>
  <si>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</si>
  <si>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</si>
  <si>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</si>
  <si>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</si>
  <si>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</si>
  <si>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</si>
  <si>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</si>
  <si>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</si>
  <si>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</si>
  <si>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</si>
  <si>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</si>
  <si>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</si>
  <si>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</si>
  <si>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</si>
  <si>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</si>
  <si>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</si>
  <si>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</si>
  <si>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</si>
  <si>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</si>
  <si>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</si>
  <si>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</si>
  <si>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</si>
  <si>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</si>
  <si>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</si>
  <si>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</si>
  <si>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</si>
  <si>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</si>
  <si>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</si>
  <si>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</si>
  <si>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</si>
  <si>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</si>
  <si>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</si>
  <si>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</si>
  <si>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</si>
  <si>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</si>
  <si>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</si>
  <si>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</si>
  <si>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</si>
  <si>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</si>
  <si>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</si>
  <si>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</si>
  <si>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</si>
  <si>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</si>
  <si>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</si>
  <si>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</si>
  <si>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</si>
  <si>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</si>
  <si>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</si>
  <si>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</si>
  <si>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</si>
  <si>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</si>
  <si>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</si>
  <si>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</si>
  <si>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</si>
  <si>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</si>
  <si>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</si>
  <si>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</si>
  <si>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</si>
  <si>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</si>
  <si>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</si>
  <si>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</si>
  <si>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</si>
  <si>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</si>
  <si>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</si>
  <si>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</si>
  <si>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</si>
  <si>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</si>
  <si>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</si>
  <si>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</si>
  <si>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</si>
  <si>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</si>
  <si>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</si>
  <si>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</si>
  <si>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</si>
  <si>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</si>
  <si>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</si>
  <si>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</si>
  <si>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</si>
  <si>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</si>
  <si>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</si>
  <si>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</si>
  <si>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</si>
  <si>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</si>
  <si>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</si>
  <si>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</si>
  <si>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</si>
  <si>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</si>
  <si>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</si>
  <si>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</si>
  <si>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</si>
  <si>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</si>
  <si>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</si>
  <si>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</si>
  <si>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</si>
  <si>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</si>
  <si>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</si>
  <si>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</si>
  <si>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</si>
  <si>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</si>
  <si>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</si>
  <si>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</si>
  <si>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</si>
  <si>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</si>
  <si>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</si>
  <si>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</si>
  <si>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</si>
  <si>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</si>
  <si>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</si>
  <si>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</si>
  <si>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</si>
  <si>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</si>
  <si>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</si>
  <si>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</si>
  <si>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</si>
  <si>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</si>
  <si>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</si>
  <si>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</si>
  <si>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</si>
  <si>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</si>
  <si>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</si>
  <si>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</si>
  <si>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</si>
  <si>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</si>
  <si>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</si>
  <si>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</si>
  <si>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</si>
  <si>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</si>
  <si>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</si>
  <si>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</si>
  <si>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</si>
  <si>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</si>
  <si>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</si>
  <si>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</si>
  <si>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</si>
  <si>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</si>
  <si>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</si>
  <si>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</si>
  <si>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</si>
  <si>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</si>
  <si>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</si>
  <si>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</si>
  <si>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</si>
  <si>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</si>
  <si>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</si>
  <si>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</si>
  <si>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</si>
  <si>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</si>
  <si>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</si>
  <si>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</si>
  <si>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</si>
  <si>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</si>
  <si>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</si>
  <si>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</si>
  <si>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</si>
  <si>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</si>
  <si>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</si>
  <si>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</si>
  <si>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</si>
  <si>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</si>
  <si>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</si>
  <si>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</si>
  <si>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</si>
  <si>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</si>
  <si>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</si>
  <si>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</si>
  <si>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</si>
  <si>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</si>
  <si>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</si>
  <si>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</si>
  <si>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</si>
  <si>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</si>
  <si>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</si>
  <si>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</si>
  <si>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</si>
  <si>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</si>
  <si>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</si>
  <si>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</si>
  <si>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</si>
  <si>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</si>
  <si>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</si>
  <si>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</si>
  <si>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</si>
  <si>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</si>
  <si>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</si>
  <si>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</si>
  <si>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</si>
  <si>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</si>
  <si>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</si>
  <si>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</si>
  <si>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</si>
  <si>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</si>
  <si>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</si>
  <si>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</si>
  <si>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</si>
  <si>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</si>
  <si>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</si>
  <si>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</si>
  <si>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</si>
  <si>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</si>
  <si>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</si>
  <si>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</si>
  <si>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</si>
  <si>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</si>
  <si>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</si>
  <si>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</si>
  <si>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</si>
  <si>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</si>
  <si>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</si>
  <si>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</si>
  <si>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</si>
  <si>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</si>
  <si>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</si>
  <si>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</si>
  <si>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</si>
  <si>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</si>
  <si>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</si>
  <si>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</si>
  <si>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</si>
  <si>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</si>
  <si>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</si>
  <si>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</si>
  <si>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</si>
  <si>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</si>
  <si>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</si>
  <si>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</si>
  <si>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</si>
  <si>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</si>
  <si>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</si>
  <si>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</si>
  <si>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</si>
  <si>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</si>
  <si>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</si>
  <si>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</si>
  <si>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</si>
  <si>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</si>
  <si>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</si>
  <si>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</si>
  <si>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</si>
  <si>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</si>
  <si>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</si>
  <si>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</si>
  <si>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</si>
  <si>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</si>
  <si>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</si>
  <si>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</si>
  <si>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</si>
  <si>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</si>
  <si>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</si>
  <si>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</si>
  <si>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</si>
  <si>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</si>
  <si>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</si>
  <si>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</si>
  <si>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</si>
  <si>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</si>
  <si>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</si>
  <si>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</si>
  <si>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</si>
  <si>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</si>
  <si>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</si>
  <si>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</si>
  <si>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</si>
  <si>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</si>
  <si>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</si>
  <si>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</si>
  <si>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</si>
  <si>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</si>
  <si>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</si>
  <si>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</si>
  <si>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</si>
  <si>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</si>
  <si>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</si>
  <si>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</si>
  <si>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</si>
  <si>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</si>
  <si>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</si>
  <si>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</si>
  <si>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</si>
  <si>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</si>
  <si>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</si>
  <si>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</si>
  <si>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</si>
  <si>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</si>
  <si>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</si>
  <si>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</si>
  <si>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</si>
  <si>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</si>
  <si>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</si>
  <si>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</si>
  <si>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</si>
  <si>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</si>
  <si>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</si>
  <si>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</si>
  <si>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</si>
  <si>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</si>
  <si>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</si>
  <si>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</si>
  <si>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</si>
  <si>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</si>
  <si>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</si>
  <si>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</si>
  <si>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</si>
  <si>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</si>
  <si>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</si>
  <si>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</si>
  <si>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</si>
  <si>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</si>
  <si>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</si>
  <si>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</si>
  <si>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</si>
  <si>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</si>
  <si>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</si>
  <si>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</si>
  <si>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</si>
  <si>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</si>
  <si>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</si>
  <si>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</si>
  <si>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</si>
  <si>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</si>
  <si>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</si>
  <si>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</si>
  <si>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</si>
  <si>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</si>
  <si>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</si>
  <si>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</si>
  <si>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</si>
  <si>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</si>
  <si>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</si>
  <si>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</si>
  <si>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</si>
  <si>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</si>
  <si>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</si>
  <si>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</si>
  <si>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</si>
  <si>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</si>
  <si>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</si>
  <si>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</si>
  <si>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</si>
  <si>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</si>
  <si>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</si>
  <si>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</si>
  <si>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</si>
  <si>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</si>
  <si>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</si>
  <si>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</si>
  <si>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</si>
  <si>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</si>
  <si>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</si>
  <si>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</si>
  <si>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</si>
  <si>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</si>
  <si>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</si>
  <si>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</si>
  <si>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</si>
  <si>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</si>
  <si>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</si>
  <si>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</si>
  <si>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</si>
  <si>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</si>
  <si>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</si>
  <si>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</si>
  <si>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</si>
  <si>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</si>
  <si>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</si>
  <si>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</si>
  <si>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</si>
  <si>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</si>
  <si>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</si>
  <si>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</si>
  <si>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</si>
  <si>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</si>
  <si>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</si>
  <si>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</si>
  <si>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</si>
  <si>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</si>
  <si>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</si>
  <si>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</si>
  <si>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</si>
  <si>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</si>
  <si>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</si>
  <si>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</si>
  <si>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</si>
  <si>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</si>
  <si>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</si>
  <si>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</si>
  <si>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</si>
  <si>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</si>
  <si>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</si>
  <si>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</si>
  <si>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</si>
  <si>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</si>
  <si>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</si>
  <si>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</si>
  <si>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</si>
  <si>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</si>
  <si>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</si>
  <si>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</si>
  <si>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</si>
  <si>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</si>
  <si>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</si>
  <si>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</si>
  <si>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</si>
  <si>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</si>
  <si>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</si>
  <si>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</si>
  <si>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</si>
  <si>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</si>
  <si>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</si>
  <si>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</si>
  <si>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</si>
  <si>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</si>
  <si>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</si>
  <si>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</si>
  <si>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</si>
  <si>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</si>
  <si>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</si>
  <si>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</si>
  <si>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</si>
  <si>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</si>
  <si>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</si>
  <si>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</si>
  <si>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</si>
  <si>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</si>
  <si>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</si>
  <si>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</si>
  <si>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</si>
  <si>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</si>
  <si>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</si>
  <si>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</si>
  <si>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</si>
  <si>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</si>
  <si>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</si>
  <si>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</si>
  <si>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</si>
  <si>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</si>
  <si>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</si>
  <si>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</si>
  <si>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</si>
  <si>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</si>
  <si>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</si>
  <si>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</si>
  <si>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</si>
  <si>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</si>
  <si>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</si>
  <si>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</si>
  <si>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</si>
  <si>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</si>
  <si>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</si>
  <si>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</si>
  <si>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</si>
  <si>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</si>
  <si>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</si>
  <si>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</si>
  <si>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</si>
  <si>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</si>
  <si>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</si>
  <si>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</si>
  <si>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</si>
  <si>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</si>
  <si>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</si>
  <si>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</si>
  <si>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</si>
  <si>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</si>
  <si>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</si>
  <si>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</si>
  <si>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</si>
  <si>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</si>
  <si>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</si>
  <si>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</si>
  <si>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</si>
  <si>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</si>
  <si>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</si>
  <si>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</si>
  <si>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</si>
  <si>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</si>
  <si>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</si>
  <si>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</si>
  <si>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</si>
  <si>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</si>
  <si>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</si>
  <si>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</si>
  <si>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</si>
  <si>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</si>
  <si>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</si>
  <si>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</si>
  <si>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</si>
  <si>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</si>
  <si>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</si>
  <si>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</si>
  <si>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</si>
  <si>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</si>
  <si>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</si>
  <si>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</si>
  <si>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</si>
  <si>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</si>
  <si>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</si>
  <si>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</si>
  <si>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</si>
  <si>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</si>
  <si>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</si>
  <si>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</si>
  <si>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</si>
  <si>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</si>
  <si>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</si>
  <si>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</si>
  <si>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</si>
  <si>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</si>
  <si>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</si>
  <si>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</si>
  <si>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</si>
  <si>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</si>
  <si>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</si>
  <si>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</si>
  <si>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</si>
  <si>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</si>
  <si>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</si>
  <si>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</si>
  <si>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</si>
  <si>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</si>
  <si>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</si>
  <si>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</si>
  <si>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</si>
  <si>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</si>
  <si>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</si>
  <si>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</si>
  <si>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</si>
  <si>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</si>
  <si>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</si>
  <si>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</si>
  <si>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</si>
  <si>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</si>
  <si>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</si>
  <si>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</si>
  <si>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</si>
  <si>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</si>
  <si>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</si>
  <si>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</si>
  <si>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</si>
  <si>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</si>
  <si>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</si>
  <si>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</si>
  <si>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</si>
  <si>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</si>
  <si>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</si>
  <si>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</si>
  <si>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</si>
  <si>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</si>
  <si>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</si>
  <si>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</si>
  <si>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</si>
  <si>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</si>
  <si>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</si>
  <si>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</si>
  <si>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</si>
  <si>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</si>
  <si>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</si>
  <si>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</si>
  <si>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</si>
  <si>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</si>
  <si>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</si>
  <si>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</si>
  <si>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</si>
  <si>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</si>
  <si>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</si>
  <si>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</si>
  <si>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</si>
  <si>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</si>
  <si>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</si>
  <si>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</si>
  <si>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</si>
  <si>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</si>
  <si>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</si>
  <si>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</si>
  <si>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</si>
  <si>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</si>
  <si>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</si>
  <si>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</si>
  <si>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</si>
  <si>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</si>
  <si>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</si>
  <si>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</si>
  <si>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</si>
  <si>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</si>
  <si>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</si>
  <si>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</si>
  <si>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</si>
  <si>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</si>
  <si>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</si>
  <si>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</si>
  <si>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</si>
  <si>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</si>
  <si>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</si>
  <si>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</si>
  <si>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</si>
  <si>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</si>
  <si>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</si>
  <si>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</si>
  <si>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</si>
  <si>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</si>
  <si>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</si>
  <si>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</si>
  <si>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</si>
  <si>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</si>
  <si>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</si>
  <si>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</si>
  <si>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</si>
  <si>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</si>
  <si>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</si>
  <si>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</si>
  <si>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</si>
  <si>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</si>
  <si>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</si>
  <si>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</si>
  <si>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</si>
  <si>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</si>
  <si>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</si>
  <si>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</si>
  <si>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</si>
  <si>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</si>
  <si>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</si>
  <si>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</si>
  <si>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</si>
  <si>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</si>
  <si>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</si>
  <si>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</si>
  <si>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</si>
  <si>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</si>
  <si>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</si>
  <si>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</si>
  <si>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</si>
  <si>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</si>
  <si>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</si>
  <si>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</si>
  <si>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</si>
  <si>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</si>
  <si>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</si>
  <si>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</si>
  <si>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</si>
  <si>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</si>
  <si>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</si>
  <si>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</si>
  <si>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</si>
  <si>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</si>
  <si>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</si>
  <si>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</si>
  <si>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</si>
  <si>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</si>
  <si>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</si>
  <si>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</si>
  <si>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</si>
  <si>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</si>
  <si>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</si>
  <si>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</si>
  <si>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</si>
  <si>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</si>
  <si>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</si>
  <si>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</si>
  <si>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</si>
  <si>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</si>
  <si>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</si>
  <si>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</si>
  <si>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</si>
  <si>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</si>
  <si>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</si>
  <si>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</si>
  <si>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</si>
  <si>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</si>
  <si>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</si>
  <si>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</si>
  <si>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</si>
  <si>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</si>
  <si>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</si>
  <si>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</si>
  <si>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</si>
  <si>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</si>
  <si>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</si>
  <si>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</si>
  <si>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</si>
  <si>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</si>
  <si>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</si>
  <si>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</si>
  <si>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</si>
  <si>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</si>
  <si>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</si>
  <si>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</si>
  <si>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</si>
  <si>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</si>
  <si>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</si>
  <si>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</si>
  <si>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</si>
  <si>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</si>
  <si>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</si>
  <si>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</si>
  <si>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</si>
  <si>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</si>
  <si>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</si>
  <si>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</si>
  <si>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</si>
  <si>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</si>
  <si>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</si>
  <si>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</si>
  <si>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</si>
  <si>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</si>
  <si>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</si>
  <si>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</si>
  <si>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</si>
  <si>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</si>
  <si>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</si>
  <si>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</si>
  <si>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</si>
  <si>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</si>
  <si>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</si>
  <si>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</si>
  <si>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</si>
  <si>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</si>
  <si>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</si>
  <si>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</si>
  <si>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</si>
  <si>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</si>
  <si>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</si>
  <si>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</si>
  <si>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</si>
  <si>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</si>
  <si>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</si>
  <si>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</si>
  <si>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</si>
  <si>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</si>
  <si>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</si>
  <si>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</si>
  <si>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</si>
  <si>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</si>
  <si>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</si>
  <si>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</si>
  <si>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</si>
  <si>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</si>
  <si>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</si>
  <si>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</si>
  <si>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</si>
  <si>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</si>
  <si>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</si>
  <si>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</si>
  <si>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</si>
  <si>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</si>
  <si>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</si>
  <si>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</si>
  <si>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</si>
  <si>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</si>
  <si>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</si>
  <si>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</si>
  <si>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</si>
  <si>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</si>
  <si>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</si>
  <si>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</si>
  <si>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</si>
  <si>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</si>
  <si>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</si>
  <si>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</si>
  <si>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</si>
  <si>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</si>
  <si>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</si>
  <si>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</si>
  <si>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</si>
  <si>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</si>
  <si>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</si>
  <si>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</si>
  <si>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</si>
  <si>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</si>
  <si>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</si>
  <si>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</si>
  <si>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</si>
  <si>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</si>
  <si>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</si>
  <si>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</si>
  <si>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</si>
  <si>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</si>
  <si>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</si>
  <si>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</si>
  <si>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</si>
  <si>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</si>
  <si>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</si>
  <si>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</si>
  <si>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</si>
  <si>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</si>
  <si>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</si>
  <si>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</si>
  <si>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</si>
  <si>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</si>
  <si>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</si>
  <si>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</si>
  <si>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</si>
  <si>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</si>
  <si>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</si>
  <si>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</si>
  <si>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</si>
  <si>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</si>
  <si>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</si>
  <si>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</si>
  <si>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</si>
  <si>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</si>
  <si>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</si>
  <si>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</si>
  <si>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</si>
  <si>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</si>
  <si>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</si>
  <si>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</si>
  <si>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</si>
  <si>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</si>
  <si>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</si>
  <si>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</si>
  <si>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</si>
  <si>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</si>
  <si>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</si>
  <si>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</si>
  <si>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</si>
  <si>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</si>
  <si>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</si>
  <si>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</si>
  <si>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</si>
  <si>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</si>
  <si>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</si>
  <si>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</si>
  <si>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</si>
  <si>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</si>
  <si>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</si>
  <si>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</si>
  <si>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</si>
  <si>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</si>
  <si>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</si>
  <si>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</si>
  <si>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</si>
  <si>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</si>
  <si>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</si>
  <si>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</si>
  <si>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</si>
  <si>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</si>
  <si>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</si>
  <si>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</si>
  <si>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</si>
  <si>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</si>
  <si>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</si>
  <si>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</si>
  <si>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</si>
  <si>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</si>
  <si>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</si>
  <si>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</si>
  <si>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</si>
  <si>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</si>
  <si>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</si>
  <si>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</si>
  <si>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</si>
  <si>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</si>
  <si>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</si>
  <si>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</si>
  <si>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</si>
  <si>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</si>
  <si>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</si>
  <si>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</si>
  <si>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</si>
  <si>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</si>
  <si>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</si>
  <si>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</si>
  <si>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</si>
  <si>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</si>
  <si>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</si>
  <si>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</si>
  <si>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</si>
  <si>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</si>
  <si>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</si>
  <si>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</si>
  <si>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</si>
  <si>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</si>
  <si>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</si>
  <si>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</si>
  <si>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</si>
  <si>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</si>
  <si>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</si>
  <si>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</si>
  <si>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</si>
  <si>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</si>
  <si>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</si>
  <si>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</si>
  <si>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</si>
  <si>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</si>
  <si>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</si>
  <si>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</si>
  <si>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</si>
  <si>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</si>
  <si>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</si>
  <si>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</si>
  <si>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</si>
  <si>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</si>
  <si>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</si>
  <si>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</si>
  <si>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</si>
  <si>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</si>
  <si>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</si>
  <si>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</si>
  <si>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</si>
  <si>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</si>
  <si>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</si>
  <si>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</si>
  <si>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</si>
  <si>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</si>
  <si>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</si>
  <si>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</si>
  <si>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</si>
  <si>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</si>
  <si>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</si>
  <si>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</si>
  <si>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</si>
  <si>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</si>
  <si>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</si>
  <si>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</si>
  <si>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</si>
  <si>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</si>
  <si>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</si>
  <si>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</si>
  <si>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</si>
  <si>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</si>
  <si>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</si>
  <si>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</si>
  <si>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</si>
  <si>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</si>
  <si>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</si>
  <si>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</si>
  <si>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</si>
  <si>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</si>
  <si>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</si>
  <si>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</si>
  <si>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</si>
  <si>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</si>
  <si>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</si>
  <si>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</si>
  <si>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</si>
  <si>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</si>
  <si>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</si>
  <si>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</si>
  <si>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</si>
  <si>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</si>
  <si>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</si>
  <si>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</si>
  <si>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</si>
  <si>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</si>
  <si>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</si>
  <si>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</si>
  <si>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</si>
  <si>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</si>
  <si>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</si>
  <si>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</si>
  <si>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</si>
  <si>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</si>
  <si>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</si>
  <si>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</si>
  <si>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</si>
  <si>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</si>
  <si>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</si>
  <si>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</si>
  <si>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</si>
  <si>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</si>
  <si>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</si>
  <si>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</si>
  <si>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</si>
  <si>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</si>
  <si>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</si>
  <si>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</si>
  <si>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</si>
  <si>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</si>
  <si>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</si>
  <si>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</si>
  <si>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</si>
  <si>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</si>
  <si>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</si>
  <si>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</si>
  <si>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</si>
  <si>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</si>
  <si>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</si>
  <si>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</si>
  <si>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</si>
  <si>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</si>
  <si>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</si>
  <si>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</si>
  <si>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</si>
  <si>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</si>
  <si>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</si>
  <si>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</si>
  <si>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</si>
  <si>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</si>
  <si>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</si>
  <si>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</si>
  <si>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</si>
  <si>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</si>
  <si>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</si>
  <si>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</si>
  <si>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</si>
  <si>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</si>
  <si>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</si>
  <si>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</si>
  <si>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</si>
  <si>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</si>
  <si>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</si>
  <si>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</si>
  <si>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</si>
  <si>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</si>
  <si>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</si>
  <si>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</si>
  <si>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</si>
  <si>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</si>
  <si>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</si>
  <si>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</si>
  <si>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</si>
  <si>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</si>
  <si>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</si>
  <si>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</si>
  <si>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</si>
  <si>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</si>
  <si>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</si>
  <si>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</si>
  <si>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</si>
  <si>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</si>
  <si>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</si>
  <si>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</si>
  <si>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</si>
  <si>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</si>
  <si>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</si>
  <si>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</si>
  <si>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</si>
  <si>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</si>
  <si>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</si>
  <si>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</si>
  <si>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</si>
  <si>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</si>
  <si>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</si>
  <si>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</si>
  <si>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</si>
  <si>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</si>
  <si>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</si>
  <si>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</si>
  <si>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</si>
  <si>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</si>
  <si>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</si>
  <si>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</si>
  <si>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</si>
  <si>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</si>
  <si>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</si>
  <si>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</si>
  <si>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</si>
  <si>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</si>
  <si>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</si>
  <si>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</si>
  <si>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</si>
  <si>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</si>
  <si>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</si>
  <si>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</si>
  <si>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</si>
  <si>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</si>
  <si>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</si>
  <si>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</si>
  <si>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</si>
  <si>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</si>
  <si>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</si>
  <si>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</si>
  <si>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</si>
  <si>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</si>
  <si>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</si>
  <si>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</si>
  <si>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</si>
  <si>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</si>
  <si>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</si>
  <si>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</si>
  <si>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</si>
  <si>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</si>
  <si>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</si>
  <si>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</si>
  <si>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</si>
  <si>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</si>
  <si>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</si>
  <si>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</si>
  <si>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</si>
  <si>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</si>
  <si>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</si>
  <si>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</si>
  <si>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</si>
  <si>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</si>
  <si>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</si>
  <si>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</si>
  <si>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</si>
  <si>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</si>
  <si>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</si>
  <si>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</si>
  <si>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</si>
  <si>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</si>
  <si>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</si>
  <si>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</si>
  <si>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</si>
  <si>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</si>
  <si>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</si>
  <si>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</si>
  <si>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</si>
  <si>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</si>
  <si>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</si>
  <si>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</si>
  <si>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</si>
  <si>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</si>
  <si>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</si>
  <si>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</si>
  <si>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</si>
  <si>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</si>
  <si>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</si>
  <si>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</si>
  <si>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</si>
  <si>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</si>
  <si>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</si>
  <si>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</si>
  <si>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</si>
  <si>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</si>
  <si>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</si>
  <si>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</si>
  <si>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</si>
  <si>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</si>
  <si>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</si>
  <si>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</si>
  <si>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</si>
  <si>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</si>
  <si>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</si>
  <si>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</si>
  <si>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</si>
  <si>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</si>
  <si>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</si>
  <si>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</si>
  <si>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</si>
  <si>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</si>
  <si>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</si>
  <si>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</si>
  <si>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</si>
  <si>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</si>
  <si>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</si>
  <si>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</si>
  <si>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</si>
  <si>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</si>
  <si>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</si>
  <si>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</si>
  <si>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</si>
  <si>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</si>
  <si>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</si>
  <si>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</si>
  <si>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</si>
  <si>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</si>
  <si>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</si>
  <si>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</si>
  <si>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</si>
  <si>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</si>
  <si>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</si>
  <si>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</si>
  <si>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</si>
  <si>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</si>
  <si>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</si>
  <si>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</si>
  <si>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</si>
  <si>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</si>
  <si>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</si>
  <si>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</si>
  <si>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</si>
  <si>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</si>
  <si>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</si>
  <si>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</si>
  <si>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</si>
  <si>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</si>
  <si>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</si>
  <si>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</si>
  <si>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</si>
  <si>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</si>
  <si>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</si>
  <si>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</si>
  <si>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</si>
  <si>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</si>
  <si>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</si>
  <si>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</si>
  <si>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</si>
  <si>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</si>
  <si>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</si>
  <si>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</si>
  <si>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</si>
  <si>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</si>
  <si>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</si>
  <si>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</si>
  <si>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</si>
  <si>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</si>
  <si>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</si>
  <si>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</si>
  <si>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</si>
  <si>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</si>
  <si>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</si>
  <si>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</si>
  <si>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</si>
  <si>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</si>
  <si>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</si>
  <si>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</si>
  <si>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</si>
  <si>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</si>
  <si>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</si>
  <si>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</si>
  <si>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</si>
  <si>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</si>
  <si>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</si>
  <si>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</si>
  <si>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</si>
  <si>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</si>
  <si>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</si>
  <si>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</si>
  <si>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</si>
  <si>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</si>
  <si>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</si>
  <si>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</si>
  <si>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</si>
  <si>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</si>
  <si>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</si>
  <si>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</si>
  <si>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</si>
  <si>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</si>
  <si>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</si>
  <si>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</si>
  <si>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</si>
  <si>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</si>
  <si>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</si>
  <si>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</si>
  <si>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</si>
  <si>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</si>
  <si>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</si>
  <si>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</si>
  <si>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</si>
  <si>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</si>
  <si>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</si>
  <si>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</si>
  <si>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</si>
  <si>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</si>
  <si>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</si>
  <si>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</si>
  <si>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</si>
  <si>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</si>
  <si>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</si>
  <si>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</si>
  <si>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</si>
  <si>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</si>
  <si>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</si>
  <si>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</si>
  <si>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</si>
  <si>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</si>
  <si>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</si>
  <si>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</si>
  <si>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</si>
  <si>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</si>
  <si>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</si>
  <si>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</si>
  <si>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</si>
  <si>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</si>
  <si>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</si>
  <si>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</si>
  <si>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</si>
  <si>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</si>
  <si>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</si>
  <si>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</si>
  <si>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</si>
  <si>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</si>
  <si>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</si>
  <si>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</si>
  <si>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</si>
  <si>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</si>
  <si>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</si>
  <si>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</si>
  <si>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</si>
  <si>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</si>
  <si>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</si>
  <si>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</si>
  <si>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</si>
  <si>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</si>
  <si>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</si>
  <si>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</si>
  <si>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</si>
  <si>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</si>
  <si>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</si>
  <si>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</si>
  <si>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</si>
  <si>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</si>
  <si>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</si>
  <si>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</si>
  <si>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</si>
  <si>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</si>
  <si>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</si>
  <si>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</si>
  <si>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</si>
  <si>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</si>
  <si>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</si>
  <si>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</si>
  <si>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</si>
  <si>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</si>
  <si>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</si>
  <si>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</si>
  <si>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</si>
  <si>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</si>
  <si>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</si>
  <si>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</si>
  <si>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</si>
  <si>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</si>
  <si>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</si>
  <si>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</si>
  <si>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</si>
  <si>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</si>
  <si>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</si>
  <si>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</si>
  <si>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</si>
  <si>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</si>
  <si>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</si>
  <si>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</si>
  <si>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</si>
  <si>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</si>
  <si>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</si>
  <si>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</si>
  <si>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</si>
  <si>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</si>
  <si>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</si>
  <si>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</si>
  <si>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</si>
  <si>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</si>
  <si>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</si>
  <si>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</si>
  <si>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</si>
  <si>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</si>
  <si>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</si>
  <si>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</si>
  <si>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</si>
  <si>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</si>
  <si>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</si>
  <si>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</si>
  <si>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</si>
  <si>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</si>
  <si>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</si>
  <si>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</si>
  <si>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</si>
  <si>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</si>
  <si>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</si>
  <si>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</si>
  <si>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</si>
  <si>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</si>
  <si>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</si>
  <si>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</si>
  <si>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</si>
  <si>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</si>
  <si>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</si>
  <si>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</si>
  <si>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</si>
  <si>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</si>
  <si>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</si>
  <si>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</si>
  <si>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</si>
  <si>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</si>
  <si>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</si>
  <si>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</si>
  <si>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</si>
  <si>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</si>
  <si>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</si>
  <si>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</si>
  <si>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</si>
  <si>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</si>
  <si>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</si>
  <si>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</si>
  <si>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</si>
  <si>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</si>
  <si>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</si>
  <si>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</si>
  <si>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</si>
  <si>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</si>
  <si>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</si>
  <si>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</si>
  <si>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</si>
  <si>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</si>
  <si>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</si>
  <si>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</si>
  <si>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</si>
  <si>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</si>
  <si>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</si>
  <si>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</si>
  <si>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</si>
  <si>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</si>
  <si>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</si>
  <si>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</si>
  <si>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</si>
  <si>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</si>
  <si>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</si>
  <si>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</si>
  <si>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</si>
  <si>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</si>
  <si>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</si>
  <si>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</si>
  <si>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</si>
  <si>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</si>
  <si>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</si>
  <si>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</si>
  <si>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</si>
  <si>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</si>
  <si>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</si>
  <si>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</si>
  <si>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</si>
  <si>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</si>
  <si>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</si>
  <si>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</si>
  <si>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</si>
  <si>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</si>
  <si>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</si>
  <si>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</si>
  <si>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</si>
  <si>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</si>
  <si>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</si>
  <si>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</si>
  <si>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</si>
  <si>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</si>
  <si>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</si>
  <si>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</si>
  <si>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</si>
  <si>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</si>
  <si>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</si>
  <si>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</si>
  <si>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</si>
  <si>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</si>
  <si>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</si>
  <si>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</si>
  <si>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</si>
  <si>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</si>
  <si>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</si>
  <si>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</si>
  <si>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</si>
  <si>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</si>
  <si>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</si>
  <si>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</si>
  <si>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</si>
  <si>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</si>
  <si>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</si>
  <si>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</si>
  <si>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</si>
  <si>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</si>
  <si>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</si>
  <si>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</si>
  <si>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</si>
  <si>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</si>
  <si>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</si>
  <si>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</si>
  <si>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</si>
  <si>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</si>
  <si>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</si>
  <si>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</si>
  <si>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</si>
  <si>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</si>
  <si>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</si>
  <si>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</si>
  <si>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</si>
  <si>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</si>
  <si>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</si>
  <si>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</si>
  <si>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</si>
  <si>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</si>
  <si>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</si>
  <si>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</si>
  <si>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</si>
  <si>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</si>
  <si>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</si>
  <si>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</si>
  <si>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</si>
  <si>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</si>
  <si>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</si>
  <si>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</si>
  <si>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</si>
  <si>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</si>
  <si>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</si>
  <si>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</si>
  <si>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</si>
  <si>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</si>
  <si>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</si>
  <si>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</si>
  <si>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</si>
  <si>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</si>
  <si>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</si>
  <si>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</si>
  <si>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</si>
  <si>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</si>
  <si>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</si>
  <si>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</si>
  <si>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</si>
  <si>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</si>
  <si>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</si>
  <si>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</si>
  <si>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</si>
  <si>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</si>
  <si>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</si>
  <si>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</si>
  <si>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</si>
  <si>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</si>
  <si>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</si>
  <si>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</si>
  <si>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</si>
  <si>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</si>
  <si>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</si>
  <si>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</si>
  <si>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</si>
  <si>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</si>
  <si>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</si>
  <si>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</si>
  <si>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</si>
  <si>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</si>
  <si>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</si>
  <si>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</si>
  <si>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</si>
  <si>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</si>
  <si>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</si>
  <si>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</si>
  <si>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</si>
  <si>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</si>
  <si>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</si>
  <si>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</si>
  <si>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</si>
  <si>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</si>
  <si>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</si>
  <si>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</si>
  <si>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</si>
  <si>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</si>
  <si>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</si>
  <si>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</si>
  <si>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</si>
  <si>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</si>
  <si>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</si>
  <si>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</si>
  <si>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</si>
  <si>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</si>
  <si>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</si>
  <si>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</si>
  <si>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</si>
  <si>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</si>
  <si>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</si>
  <si>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</si>
  <si>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</si>
  <si>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</si>
  <si>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</si>
  <si>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</si>
  <si>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</si>
  <si>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</si>
  <si>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</si>
  <si>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</si>
  <si>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</si>
  <si>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</si>
  <si>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</si>
  <si>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</si>
  <si>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</si>
  <si>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</si>
  <si>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</si>
  <si>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</si>
  <si>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</si>
  <si>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</si>
  <si>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</si>
  <si>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</si>
  <si>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</si>
  <si>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</si>
  <si>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</si>
  <si>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</si>
  <si>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</si>
  <si>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</si>
  <si>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</si>
  <si>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</si>
  <si>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</si>
  <si>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</si>
  <si>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</si>
  <si>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</si>
  <si>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</si>
  <si>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</si>
  <si>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</si>
  <si>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</si>
  <si>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</si>
  <si>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</si>
  <si>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</si>
  <si>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</si>
  <si>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</si>
  <si>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</si>
  <si>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</si>
  <si>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</si>
  <si>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</si>
  <si>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</si>
  <si>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</si>
  <si>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</si>
  <si>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</si>
  <si>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</si>
  <si>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</si>
  <si>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</si>
  <si>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</si>
  <si>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</si>
  <si>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</si>
  <si>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</si>
  <si>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</si>
  <si>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</si>
  <si>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</si>
  <si>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</si>
  <si>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</si>
  <si>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</si>
  <si>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</si>
  <si>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</si>
  <si>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</si>
  <si>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</si>
  <si>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</si>
  <si>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</si>
  <si>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</si>
  <si>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</si>
  <si>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</si>
  <si>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</si>
  <si>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</si>
  <si>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</si>
  <si>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</si>
  <si>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</si>
  <si>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</si>
  <si>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</si>
  <si>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</si>
  <si>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</si>
  <si>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</si>
  <si>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</si>
  <si>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</si>
  <si>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</si>
  <si>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</si>
  <si>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</si>
  <si>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</si>
  <si>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</si>
  <si>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</si>
  <si>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</si>
  <si>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</si>
  <si>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</si>
  <si>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</si>
  <si>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</si>
  <si>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</si>
  <si>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</si>
  <si>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</si>
  <si>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</si>
  <si>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</si>
  <si>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</si>
  <si>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</si>
  <si>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</si>
  <si>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</si>
  <si>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</si>
  <si>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</si>
  <si>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</si>
  <si>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</si>
  <si>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</si>
  <si>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</si>
  <si>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</si>
  <si>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</si>
  <si>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</si>
  <si>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</si>
  <si>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</si>
  <si>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</si>
  <si>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</si>
  <si>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</si>
  <si>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</si>
  <si>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</si>
  <si>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</si>
  <si>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</si>
  <si>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</si>
  <si>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</si>
  <si>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</si>
  <si>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</si>
  <si>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</si>
  <si>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</si>
  <si>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</si>
  <si>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</si>
  <si>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</si>
  <si>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</si>
  <si>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</si>
  <si>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</si>
  <si>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</si>
  <si>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</si>
  <si>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</si>
  <si>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</si>
  <si>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</si>
  <si>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</si>
  <si>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</si>
  <si>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</si>
  <si>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</si>
  <si>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</si>
  <si>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</si>
  <si>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</si>
  <si>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</si>
  <si>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</si>
  <si>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</si>
  <si>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</si>
  <si>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</si>
  <si>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</si>
  <si>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</si>
  <si>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</si>
  <si>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</si>
  <si>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</si>
  <si>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</si>
  <si>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</si>
  <si>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</si>
  <si>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</si>
  <si>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</si>
  <si>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</si>
  <si>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</si>
  <si>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</si>
  <si>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</si>
  <si>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</si>
  <si>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</si>
  <si>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</si>
  <si>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</si>
  <si>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</si>
  <si>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</si>
  <si>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</si>
  <si>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</si>
  <si>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</si>
  <si>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</si>
  <si>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</si>
  <si>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</si>
  <si>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</si>
  <si>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</si>
  <si>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</si>
  <si>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</si>
  <si>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</si>
  <si>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</si>
  <si>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</si>
  <si>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</si>
  <si>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</si>
  <si>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</si>
  <si>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</si>
  <si>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</si>
  <si>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</si>
  <si>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</si>
  <si>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</si>
  <si>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</si>
  <si>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</si>
  <si>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</si>
  <si>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</si>
  <si>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</si>
  <si>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</si>
  <si>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</si>
  <si>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</si>
  <si>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</si>
  <si>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</si>
  <si>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</si>
  <si>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</si>
  <si>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</si>
  <si>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</si>
  <si>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</si>
  <si>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</si>
  <si>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</si>
  <si>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</si>
  <si>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</si>
  <si>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</si>
  <si>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</si>
  <si>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</si>
  <si>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</si>
  <si>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</si>
  <si>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</si>
  <si>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</si>
  <si>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</si>
  <si>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</si>
  <si>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</si>
  <si>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</si>
  <si>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</si>
  <si>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</si>
  <si>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</si>
  <si>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</si>
  <si>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</si>
  <si>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</si>
  <si>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</si>
  <si>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</si>
  <si>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</si>
  <si>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</si>
  <si>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</si>
  <si>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</si>
  <si>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</si>
  <si>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</si>
  <si>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</si>
  <si>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</si>
  <si>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</si>
  <si>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</si>
  <si>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</si>
  <si>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</si>
  <si>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</si>
  <si>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</si>
  <si>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</si>
  <si>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</si>
  <si>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</si>
  <si>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</si>
  <si>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</si>
  <si>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</si>
  <si>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</si>
  <si>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</si>
  <si>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</si>
  <si>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</si>
  <si>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</si>
  <si>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</si>
  <si>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</si>
  <si>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</si>
  <si>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</si>
  <si>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</si>
  <si>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</si>
  <si>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</si>
  <si>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</si>
  <si>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</si>
  <si>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</si>
  <si>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</si>
  <si>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</si>
  <si>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</si>
  <si>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</si>
  <si>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</si>
  <si>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</si>
  <si>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</si>
  <si>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</si>
  <si>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</si>
  <si>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</si>
  <si>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</si>
  <si>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</si>
  <si>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</si>
  <si>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</si>
  <si>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</si>
  <si>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</si>
  <si>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</si>
  <si>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</si>
  <si>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</si>
  <si>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</si>
  <si>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</si>
  <si>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</si>
  <si>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</si>
  <si>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</si>
  <si>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</si>
  <si>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</si>
  <si>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</si>
  <si>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</si>
  <si>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</si>
  <si>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</si>
  <si>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</si>
  <si>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</si>
  <si>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</si>
  <si>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</si>
  <si>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</si>
  <si>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</si>
  <si>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</si>
  <si>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</si>
  <si>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</si>
  <si>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</si>
  <si>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</si>
  <si>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</si>
  <si>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</si>
  <si>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</si>
  <si>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</si>
  <si>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</si>
  <si>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</si>
  <si>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</si>
  <si>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</si>
  <si>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</si>
  <si>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</si>
  <si>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</si>
  <si>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</si>
  <si>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</si>
  <si>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</si>
  <si>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</si>
  <si>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</si>
  <si>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</si>
  <si>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</si>
  <si>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</si>
  <si>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</si>
  <si>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</si>
  <si>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</si>
  <si>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</si>
  <si>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</si>
  <si>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</si>
  <si>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</si>
  <si>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</si>
  <si>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</si>
  <si>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</si>
  <si>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</si>
  <si>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</si>
  <si>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</si>
  <si>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</si>
  <si>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</si>
  <si>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</si>
  <si>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</si>
  <si>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</si>
  <si>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</si>
  <si>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</si>
  <si>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</si>
  <si>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</si>
  <si>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</si>
  <si>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</si>
  <si>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</si>
  <si>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</si>
  <si>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</si>
  <si>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</si>
  <si>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</si>
  <si>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</si>
  <si>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</si>
  <si>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</si>
  <si>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</si>
  <si>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</si>
  <si>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</si>
  <si>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</si>
  <si>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</si>
  <si>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</si>
  <si>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</si>
  <si>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</si>
  <si>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</si>
  <si>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</si>
  <si>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</si>
  <si>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</si>
  <si>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</si>
  <si>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</si>
  <si>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</si>
  <si>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</si>
  <si>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</si>
  <si>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</si>
  <si>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</si>
  <si>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</si>
  <si>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</si>
  <si>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</si>
  <si>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</si>
  <si>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</si>
  <si>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</si>
  <si>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</si>
  <si>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</si>
  <si>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</si>
  <si>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</si>
  <si>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</si>
  <si>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</si>
  <si>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</si>
  <si>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</si>
  <si>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</si>
  <si>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</si>
  <si>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</si>
  <si>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</si>
  <si>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</si>
  <si>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</si>
  <si>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</si>
  <si>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</si>
  <si>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</si>
  <si>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</si>
  <si>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</si>
  <si>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</si>
  <si>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</si>
  <si>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</si>
  <si>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</si>
  <si>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</si>
  <si>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</si>
  <si>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</si>
  <si>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</si>
  <si>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</si>
  <si>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</si>
  <si>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</si>
  <si>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</si>
  <si>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</si>
  <si>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</si>
  <si>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</si>
  <si>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</si>
  <si>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</si>
  <si>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</si>
  <si>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</si>
  <si>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</si>
  <si>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</si>
  <si>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</si>
  <si>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</si>
  <si>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</si>
  <si>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</si>
  <si>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</si>
  <si>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</si>
  <si>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</si>
  <si>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</si>
  <si>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</si>
  <si>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</si>
  <si>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</si>
  <si>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</si>
  <si>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</si>
  <si>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</si>
  <si>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</si>
  <si>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</si>
  <si>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</si>
  <si>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</si>
  <si>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</si>
  <si>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</si>
  <si>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</si>
  <si>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</si>
  <si>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</si>
  <si>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</si>
  <si>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</si>
  <si>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</si>
  <si>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</si>
  <si>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</si>
  <si>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</si>
  <si>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</si>
  <si>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</si>
  <si>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</si>
  <si>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</si>
  <si>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</si>
  <si>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</si>
  <si>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</si>
  <si>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</si>
  <si>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</si>
  <si>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</si>
  <si>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</si>
  <si>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</si>
  <si>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</si>
  <si>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</si>
  <si>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</si>
  <si>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</si>
  <si>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</si>
  <si>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</si>
  <si>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</si>
  <si>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</si>
  <si>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</si>
  <si>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</si>
  <si>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</si>
  <si>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</si>
  <si>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</si>
  <si>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</si>
  <si>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</si>
  <si>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</si>
  <si>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</si>
  <si>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</si>
  <si>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</si>
  <si>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</si>
  <si>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</si>
  <si>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</si>
  <si>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</si>
  <si>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</si>
  <si>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</si>
  <si>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</si>
  <si>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</si>
  <si>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</si>
  <si>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</si>
  <si>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</si>
  <si>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</si>
  <si>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</si>
  <si>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</si>
  <si>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</si>
  <si>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</si>
  <si>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</si>
  <si>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</si>
  <si>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</si>
  <si>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</si>
  <si>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</si>
  <si>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</si>
  <si>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</si>
  <si>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</si>
  <si>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</si>
  <si>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</si>
  <si>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</si>
  <si>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</si>
  <si>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</si>
  <si>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</si>
  <si>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</si>
  <si>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</si>
  <si>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</si>
  <si>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</si>
  <si>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</si>
  <si>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</si>
  <si>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</si>
  <si>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</si>
  <si>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</si>
  <si>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</si>
  <si>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</si>
  <si>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</si>
  <si>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</si>
  <si>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</si>
  <si>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</si>
  <si>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</si>
  <si>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</si>
  <si>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</si>
  <si>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</si>
  <si>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</si>
  <si>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</si>
  <si>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</si>
  <si>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</si>
  <si>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</si>
  <si>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</si>
  <si>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</si>
  <si>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</si>
  <si>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</si>
  <si>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</si>
  <si>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</si>
  <si>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</si>
  <si>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</si>
  <si>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</si>
  <si>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</si>
  <si>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</si>
  <si>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</si>
  <si>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</si>
  <si>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</si>
  <si>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</si>
  <si>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</si>
  <si>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</si>
  <si>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</si>
  <si>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</si>
  <si>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</si>
  <si>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</si>
  <si>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</si>
  <si>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</si>
  <si>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</si>
  <si>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</si>
  <si>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</si>
  <si>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</si>
  <si>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</si>
  <si>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</si>
  <si>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</si>
  <si>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</si>
  <si>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</si>
  <si>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</si>
  <si>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</si>
  <si>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</si>
  <si>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</si>
  <si>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</si>
  <si>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</si>
  <si>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</si>
  <si>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</si>
  <si>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</si>
  <si>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</si>
  <si>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</si>
  <si>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</si>
  <si>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</si>
  <si>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</si>
  <si>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</si>
  <si>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</si>
  <si>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</si>
  <si>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</si>
  <si>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</si>
  <si>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</si>
  <si>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</si>
  <si>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</si>
  <si>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</si>
  <si>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</si>
  <si>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</si>
  <si>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</si>
  <si>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</si>
  <si>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</si>
  <si>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</si>
  <si>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</si>
  <si>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</si>
  <si>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</si>
  <si>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</si>
  <si>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</si>
  <si>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</si>
  <si>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</si>
  <si>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</si>
  <si>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</si>
  <si>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</si>
  <si>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</si>
  <si>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</si>
  <si>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</si>
  <si>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</si>
  <si>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</si>
  <si>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</si>
  <si>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</si>
  <si>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</si>
  <si>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</si>
  <si>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</si>
  <si>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</si>
  <si>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</si>
  <si>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</si>
  <si>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</si>
  <si>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</si>
  <si>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</si>
  <si>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</si>
  <si>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</si>
  <si>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</si>
  <si>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</si>
  <si>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</si>
  <si>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</si>
  <si>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</si>
  <si>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</si>
  <si>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</si>
  <si>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</si>
  <si>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</si>
  <si>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</si>
  <si>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</si>
  <si>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</si>
  <si>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</si>
  <si>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</si>
  <si>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</si>
  <si>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</si>
  <si>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</si>
  <si>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</si>
  <si>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</si>
  <si>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</si>
  <si>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</si>
  <si>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</si>
  <si>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</si>
  <si>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</si>
  <si>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</si>
  <si>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</si>
  <si>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</si>
  <si>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</si>
  <si>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</si>
  <si>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</si>
  <si>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</si>
  <si>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</si>
  <si>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</si>
  <si>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</si>
  <si>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</si>
  <si>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</si>
  <si>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</si>
  <si>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</si>
  <si>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</si>
  <si>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</si>
  <si>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</si>
  <si>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</si>
  <si>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</si>
  <si>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</si>
  <si>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</si>
  <si>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</si>
  <si>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</si>
  <si>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</si>
  <si>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</si>
  <si>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</si>
  <si>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</si>
  <si>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</si>
  <si>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</si>
  <si>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</si>
  <si>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</si>
  <si>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</si>
  <si>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</si>
  <si>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</si>
  <si>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</si>
  <si>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</si>
  <si>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</si>
  <si>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</si>
  <si>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</si>
  <si>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</si>
  <si>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</si>
  <si>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</si>
  <si>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</si>
  <si>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</si>
  <si>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</si>
  <si>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</si>
  <si>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</si>
  <si>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</si>
  <si>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</si>
  <si>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</si>
  <si>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</si>
  <si>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</si>
  <si>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</si>
  <si>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</si>
  <si>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</si>
  <si>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</si>
  <si>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</si>
  <si>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</si>
  <si>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</si>
  <si>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</si>
  <si>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</si>
  <si>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</si>
  <si>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</si>
  <si>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</si>
  <si>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</si>
  <si>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</si>
  <si>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</si>
  <si>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</si>
  <si>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</si>
  <si>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</si>
  <si>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</si>
  <si>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</si>
  <si>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</si>
  <si>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</si>
  <si>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</si>
  <si>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</si>
  <si>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</si>
  <si>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</si>
  <si>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</si>
  <si>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</si>
  <si>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</si>
  <si>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</si>
  <si>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</si>
  <si>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</si>
  <si>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</si>
  <si>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</si>
  <si>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</si>
  <si>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</si>
  <si>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</si>
  <si>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</si>
  <si>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</si>
  <si>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</si>
  <si>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</si>
  <si>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</si>
  <si>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</si>
  <si>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</si>
  <si>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</si>
  <si>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</si>
  <si>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</si>
  <si>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</si>
  <si>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</si>
  <si>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</si>
  <si>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</si>
  <si>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</si>
  <si>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</si>
  <si>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</si>
  <si>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</si>
  <si>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</si>
  <si>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</si>
  <si>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</si>
  <si>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</si>
  <si>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</si>
  <si>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</si>
  <si>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</si>
  <si>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</si>
  <si>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</si>
  <si>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</si>
  <si>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</si>
  <si>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</si>
  <si>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</si>
  <si>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</si>
  <si>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</si>
  <si>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</si>
  <si>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</si>
  <si>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</si>
  <si>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</si>
  <si>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</si>
  <si>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</si>
  <si>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</si>
  <si>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</si>
  <si>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</si>
  <si>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</si>
  <si>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</si>
  <si>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</si>
  <si>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</si>
  <si>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</si>
  <si>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</si>
  <si>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</si>
  <si>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</si>
  <si>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</si>
  <si>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</si>
  <si>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</si>
  <si>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</si>
  <si>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</si>
  <si>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</si>
  <si>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</si>
  <si>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</si>
  <si>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</si>
  <si>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</si>
  <si>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</si>
  <si>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</si>
  <si>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</si>
  <si>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</si>
  <si>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</si>
  <si>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</si>
  <si>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</si>
  <si>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</si>
  <si>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</si>
  <si>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</si>
  <si>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</si>
  <si>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</si>
  <si>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</si>
  <si>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</si>
  <si>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</si>
  <si>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</si>
  <si>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</si>
  <si>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</si>
  <si>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</si>
  <si>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</si>
  <si>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</si>
  <si>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</si>
  <si>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</si>
  <si>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</si>
  <si>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</si>
  <si>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</si>
  <si>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</si>
  <si>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</si>
  <si>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</si>
  <si>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</si>
  <si>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</si>
  <si>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</si>
  <si>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</si>
  <si>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</si>
  <si>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</si>
  <si>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</si>
  <si>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</si>
  <si>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</si>
  <si>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</si>
  <si>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</si>
  <si>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</si>
  <si>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</si>
  <si>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</si>
  <si>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</si>
  <si>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</si>
  <si>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</si>
  <si>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</si>
  <si>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</si>
  <si>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</si>
  <si>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</si>
  <si>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</si>
  <si>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</si>
  <si>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</si>
  <si>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</si>
  <si>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</si>
  <si>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</si>
  <si>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</si>
  <si>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</si>
  <si>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</si>
  <si>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</si>
  <si>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</si>
  <si>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</si>
  <si>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</si>
  <si>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</si>
  <si>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</si>
  <si>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</si>
  <si>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</si>
  <si>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</si>
  <si>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</si>
  <si>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</si>
  <si>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</si>
  <si>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</si>
  <si>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</si>
  <si>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</si>
  <si>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</si>
  <si>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</si>
  <si>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</si>
  <si>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</si>
  <si>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</si>
  <si>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</si>
  <si>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</si>
  <si>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</si>
  <si>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</si>
  <si>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</si>
  <si>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</si>
  <si>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</si>
  <si>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</si>
  <si>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</si>
  <si>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</si>
  <si>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</si>
  <si>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</si>
  <si>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</si>
  <si>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</si>
  <si>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</si>
  <si>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</si>
  <si>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</si>
  <si>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</si>
  <si>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</si>
  <si>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</si>
  <si>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</si>
  <si>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</si>
  <si>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</si>
  <si>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</si>
  <si>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</si>
  <si>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</si>
  <si>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</si>
  <si>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</si>
  <si>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</si>
  <si>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</si>
  <si>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</si>
  <si>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</si>
  <si>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</si>
  <si>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</si>
  <si>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</si>
  <si>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</si>
  <si>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</si>
  <si>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</si>
  <si>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</si>
  <si>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</si>
  <si>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</si>
  <si>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</si>
  <si>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</si>
  <si>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</si>
  <si>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</si>
  <si>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</si>
  <si>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</si>
  <si>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</si>
  <si>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</si>
  <si>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</si>
  <si>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</si>
  <si>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</si>
  <si>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</si>
  <si>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</si>
  <si>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</si>
  <si>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</si>
  <si>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</si>
  <si>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</si>
  <si>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</si>
  <si>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</si>
  <si>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</si>
  <si>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</si>
  <si>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</si>
  <si>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</si>
  <si>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</si>
  <si>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</si>
  <si>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</si>
  <si>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</si>
  <si>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</si>
  <si>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</si>
  <si>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</si>
  <si>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</si>
  <si>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</si>
  <si>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</si>
  <si>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</si>
  <si>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</si>
  <si>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</si>
  <si>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</si>
  <si>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</si>
  <si>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</si>
  <si>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</si>
  <si>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</si>
  <si>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</si>
  <si>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</si>
  <si>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</si>
  <si>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</si>
  <si>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</si>
  <si>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</si>
  <si>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</si>
  <si>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</si>
  <si>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</si>
  <si>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</si>
  <si>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</si>
  <si>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</si>
  <si>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</si>
  <si>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</si>
  <si>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</si>
  <si>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</si>
  <si>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</si>
  <si>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</si>
  <si>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</si>
  <si>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</si>
  <si>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</si>
  <si>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</si>
  <si>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</si>
  <si>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</si>
  <si>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</si>
  <si>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</si>
  <si>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</si>
  <si>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</si>
  <si>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</si>
  <si>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</si>
  <si>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</si>
  <si>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</si>
  <si>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</si>
  <si>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</si>
  <si>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</si>
  <si>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</si>
  <si>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</si>
  <si>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</si>
  <si>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</si>
  <si>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</si>
  <si>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</si>
  <si>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</si>
  <si>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</si>
  <si>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</si>
  <si>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</si>
  <si>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</si>
  <si>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</si>
  <si>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</si>
  <si>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</si>
  <si>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</si>
  <si>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</si>
  <si>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</si>
  <si>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</si>
  <si>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</si>
  <si>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</si>
  <si>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</si>
  <si>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</si>
  <si>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</si>
  <si>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</si>
  <si>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</si>
  <si>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</si>
  <si>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</si>
  <si>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</si>
  <si>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</si>
  <si>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</si>
  <si>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</si>
  <si>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</si>
  <si>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</si>
  <si>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</si>
  <si>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</si>
  <si>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</si>
  <si>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</si>
  <si>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</si>
  <si>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</si>
  <si>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</si>
  <si>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</si>
  <si>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</si>
  <si>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</si>
  <si>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</si>
  <si>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</si>
  <si>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</si>
  <si>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</si>
  <si>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</si>
  <si>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</si>
  <si>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</si>
  <si>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</si>
  <si>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</si>
  <si>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</si>
  <si>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</si>
  <si>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</si>
  <si>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</si>
  <si>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</si>
  <si>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</si>
  <si>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</si>
  <si>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</si>
  <si>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</si>
  <si>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</si>
  <si>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</si>
  <si>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</si>
  <si>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</si>
  <si>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</si>
  <si>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</si>
  <si>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</si>
  <si>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</si>
  <si>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</si>
  <si>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</si>
  <si>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</si>
  <si>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</si>
  <si>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</si>
  <si>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</si>
  <si>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</si>
  <si>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</si>
  <si>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</si>
  <si>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</si>
  <si>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</si>
  <si>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</si>
  <si>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</si>
  <si>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</si>
  <si>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</si>
  <si>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</si>
  <si>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</si>
  <si>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</si>
  <si>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</si>
  <si>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</si>
  <si>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</si>
  <si>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</si>
  <si>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</si>
  <si>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</si>
  <si>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</si>
  <si>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</si>
  <si>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</si>
  <si>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</si>
  <si>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</si>
  <si>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</si>
  <si>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</si>
  <si>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</si>
  <si>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</si>
  <si>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</si>
  <si>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</si>
  <si>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</si>
  <si>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</si>
  <si>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</si>
  <si>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</si>
  <si>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</si>
  <si>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</si>
  <si>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</si>
  <si>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</si>
  <si>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</si>
  <si>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</si>
  <si>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</si>
  <si>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</si>
  <si>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</si>
  <si>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</si>
  <si>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</si>
  <si>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</si>
  <si>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</si>
  <si>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</si>
  <si>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</si>
  <si>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</si>
  <si>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</si>
  <si>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</si>
  <si>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</si>
  <si>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</si>
  <si>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</si>
  <si>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</si>
  <si>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</si>
  <si>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</si>
  <si>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</si>
  <si>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</si>
  <si>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</si>
  <si>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</si>
  <si>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</si>
  <si>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</si>
  <si>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</si>
  <si>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</si>
  <si>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</si>
  <si>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</si>
  <si>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</si>
  <si>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</si>
  <si>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</si>
  <si>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</si>
  <si>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</si>
  <si>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</si>
  <si>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</si>
  <si>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</si>
  <si>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</si>
  <si>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</si>
  <si>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</si>
  <si>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</si>
  <si>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</si>
  <si>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</si>
  <si>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</si>
  <si>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</si>
  <si>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</si>
  <si>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</si>
  <si>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</si>
  <si>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</si>
  <si>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</si>
  <si>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</si>
  <si>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</si>
  <si>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</si>
  <si>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</si>
  <si>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</si>
  <si>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</si>
  <si>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</si>
  <si>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</si>
  <si>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</si>
  <si>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</si>
  <si>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</si>
  <si>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</si>
  <si>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</si>
  <si>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</si>
  <si>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</si>
  <si>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</si>
  <si>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</si>
  <si>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</si>
  <si>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</si>
  <si>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</si>
  <si>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</si>
  <si>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</si>
  <si>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</si>
  <si>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</si>
  <si>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</si>
  <si>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</si>
  <si>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</si>
  <si>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</si>
  <si>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</si>
  <si>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</si>
  <si>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</si>
  <si>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</si>
  <si>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</si>
  <si>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</si>
  <si>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</si>
  <si>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</si>
  <si>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</si>
  <si>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</si>
  <si>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</si>
  <si>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</si>
  <si>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</si>
  <si>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</si>
  <si>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</si>
  <si>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</si>
  <si>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</si>
  <si>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</si>
  <si>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</si>
  <si>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</si>
  <si>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</si>
  <si>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</si>
  <si>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</si>
  <si>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</si>
  <si>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</si>
  <si>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</si>
  <si>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</si>
  <si>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</si>
  <si>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</si>
  <si>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</si>
  <si>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</si>
  <si>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</si>
  <si>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</si>
  <si>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</si>
  <si>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</si>
  <si>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</si>
  <si>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</si>
  <si>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</si>
  <si>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</si>
  <si>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</si>
  <si>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</si>
  <si>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</si>
  <si>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</si>
  <si>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</si>
  <si>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</si>
  <si>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</si>
  <si>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</si>
  <si>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</si>
  <si>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</si>
  <si>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</si>
  <si>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</si>
  <si>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</si>
  <si>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</si>
  <si>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</si>
  <si>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</si>
  <si>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</si>
  <si>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</si>
  <si>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</si>
  <si>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</si>
  <si>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</si>
  <si>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</si>
  <si>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</si>
  <si>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</si>
  <si>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</si>
  <si>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</si>
  <si>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</si>
  <si>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</si>
  <si>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</si>
  <si>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</si>
  <si>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</si>
  <si>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</si>
  <si>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</si>
  <si>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</si>
  <si>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</si>
  <si>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</si>
  <si>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</si>
  <si>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</si>
  <si>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</si>
  <si>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</si>
  <si>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</si>
  <si>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</si>
  <si>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</si>
  <si>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</si>
  <si>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</si>
  <si>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</si>
  <si>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</si>
  <si>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</si>
  <si>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</si>
  <si>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</si>
  <si>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</si>
  <si>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</si>
  <si>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</si>
  <si>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</si>
  <si>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</si>
  <si>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</si>
  <si>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</si>
  <si>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</si>
  <si>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</si>
  <si>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</si>
  <si>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</si>
  <si>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</si>
  <si>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</si>
  <si>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</si>
  <si>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</si>
  <si>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</si>
  <si>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</si>
  <si>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</si>
  <si>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</si>
  <si>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</si>
  <si>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</si>
  <si>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</si>
  <si>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</si>
  <si>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</si>
  <si>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</si>
  <si>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</si>
  <si>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</si>
  <si>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</si>
  <si>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</si>
  <si>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</si>
  <si>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</si>
  <si>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</si>
  <si>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</si>
  <si>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</si>
  <si>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</si>
  <si>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</si>
  <si>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</si>
  <si>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</si>
  <si>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</si>
  <si>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</si>
  <si>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</si>
  <si>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</si>
  <si>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</si>
  <si>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</si>
  <si>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</si>
  <si>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</si>
  <si>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</si>
  <si>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</si>
  <si>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</si>
  <si>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</si>
  <si>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</si>
  <si>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</si>
  <si>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</si>
  <si>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</si>
  <si>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</si>
  <si>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</si>
  <si>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</si>
  <si>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</si>
  <si>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</si>
  <si>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</si>
  <si>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</si>
  <si>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</si>
  <si>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</si>
  <si>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</si>
  <si>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</si>
  <si>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</si>
  <si>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</si>
  <si>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</si>
  <si>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</si>
  <si>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</si>
  <si>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</si>
  <si>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</si>
  <si>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</si>
  <si>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</si>
  <si>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</si>
  <si>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</si>
  <si>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</si>
  <si>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</si>
  <si>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</si>
  <si>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</si>
  <si>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</si>
  <si>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</si>
  <si>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</si>
  <si>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</si>
  <si>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</si>
  <si>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</si>
  <si>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</si>
  <si>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</si>
  <si>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</si>
  <si>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</si>
  <si>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</si>
  <si>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</si>
  <si>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</si>
  <si>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</si>
  <si>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</si>
  <si>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</si>
  <si>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</si>
  <si>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</si>
  <si>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</si>
  <si>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</si>
  <si>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</si>
  <si>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</si>
  <si>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</si>
  <si>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</si>
  <si>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</si>
  <si>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</si>
  <si>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</si>
  <si>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</si>
  <si>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</si>
  <si>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</si>
  <si>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</si>
  <si>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</si>
  <si>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</si>
  <si>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</si>
  <si>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</si>
  <si>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</si>
  <si>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</si>
  <si>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</si>
  <si>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</si>
  <si>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</si>
  <si>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</si>
  <si>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</si>
  <si>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</si>
  <si>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</si>
  <si>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</si>
  <si>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</si>
  <si>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</si>
  <si>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</si>
  <si>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</si>
  <si>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</si>
  <si>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</si>
  <si>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</si>
  <si>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</si>
  <si>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</si>
  <si>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</si>
  <si>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</si>
  <si>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</si>
  <si>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</si>
  <si>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</si>
  <si>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</si>
  <si>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</si>
  <si>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</si>
  <si>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</si>
  <si>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</si>
  <si>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</si>
  <si>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</si>
  <si>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</si>
  <si>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</si>
  <si>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</si>
  <si>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</si>
  <si>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</si>
  <si>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</si>
  <si>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</si>
  <si>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</si>
  <si>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</si>
  <si>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</si>
  <si>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</si>
  <si>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</si>
  <si>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</si>
  <si>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</si>
  <si>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</si>
  <si>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</si>
  <si>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</si>
  <si>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</si>
  <si>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</si>
  <si>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</si>
  <si>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</si>
  <si>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</si>
  <si>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</si>
  <si>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</si>
  <si>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</si>
  <si>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</si>
  <si>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</si>
  <si>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</si>
  <si>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</si>
  <si>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</si>
  <si>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</si>
  <si>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</si>
  <si>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</si>
  <si>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</si>
  <si>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</si>
  <si>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</si>
  <si>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</si>
  <si>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</si>
  <si>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</si>
  <si>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</si>
  <si>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</si>
  <si>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</si>
  <si>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</si>
  <si>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</si>
  <si>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</si>
  <si>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</si>
  <si>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</si>
  <si>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</si>
  <si>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</si>
  <si>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</si>
  <si>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</si>
  <si>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</si>
  <si>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</si>
  <si>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</si>
  <si>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</si>
  <si>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</si>
  <si>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</si>
  <si>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</si>
  <si>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</si>
  <si>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</si>
  <si>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</si>
  <si>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</si>
  <si>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</si>
  <si>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</si>
  <si>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</si>
  <si>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</si>
  <si>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</si>
  <si>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</si>
  <si>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</si>
  <si>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</si>
  <si>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</si>
  <si>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</si>
  <si>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</si>
  <si>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</si>
  <si>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</si>
  <si>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</si>
  <si>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</si>
  <si>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</si>
  <si>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</si>
  <si>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</si>
  <si>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</si>
  <si>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</si>
  <si>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</si>
  <si>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</si>
  <si>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</si>
  <si>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</si>
  <si>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</si>
  <si>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</si>
  <si>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</si>
  <si>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</si>
  <si>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</si>
  <si>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</si>
  <si>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</si>
  <si>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</si>
  <si>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</si>
  <si>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</si>
  <si>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</si>
  <si>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</si>
  <si>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</si>
  <si>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</si>
  <si>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</si>
  <si>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</si>
  <si>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</si>
  <si>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</si>
  <si>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</si>
  <si>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</si>
  <si>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</si>
  <si>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</si>
  <si>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</si>
  <si>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</si>
  <si>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</si>
  <si>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</si>
  <si>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</si>
  <si>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</si>
  <si>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</si>
  <si>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</si>
  <si>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</si>
  <si>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</si>
  <si>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</si>
  <si>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</si>
  <si>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</si>
  <si>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</si>
  <si>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</si>
  <si>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</si>
  <si>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</si>
  <si>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</si>
  <si>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</si>
  <si>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</si>
  <si>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</si>
  <si>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</si>
  <si>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</si>
  <si>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</si>
  <si>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</si>
  <si>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</si>
  <si>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</si>
  <si>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</si>
  <si>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</si>
  <si>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</si>
  <si>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</si>
  <si>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</si>
  <si>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</si>
  <si>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</si>
  <si>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</si>
  <si>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</si>
  <si>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</si>
  <si>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</si>
  <si>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</si>
  <si>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</si>
  <si>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</si>
  <si>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</si>
  <si>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</si>
  <si>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</si>
  <si>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</si>
  <si>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</si>
  <si>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</si>
  <si>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</si>
  <si>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</si>
  <si>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</si>
  <si>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</si>
  <si>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</si>
  <si>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</si>
  <si>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</si>
  <si>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</si>
  <si>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</si>
  <si>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</si>
  <si>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</si>
  <si>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</si>
  <si>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</si>
  <si>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</si>
  <si>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</si>
  <si>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</si>
  <si>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</si>
  <si>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</si>
  <si>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</si>
  <si>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</si>
  <si>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</si>
  <si>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</si>
  <si>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</si>
  <si>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</si>
  <si>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</si>
  <si>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</si>
  <si>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</si>
  <si>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</si>
  <si>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</si>
  <si>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</si>
  <si>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</si>
  <si>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</si>
  <si>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</si>
  <si>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</si>
  <si>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</si>
  <si>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</si>
  <si>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</si>
  <si>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</si>
  <si>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</si>
  <si>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</si>
  <si>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</si>
  <si>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</si>
  <si>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</si>
  <si>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</si>
  <si>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</si>
  <si>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</si>
  <si>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</si>
  <si>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</si>
  <si>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</si>
  <si>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</si>
  <si>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</si>
  <si>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</si>
  <si>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</si>
  <si>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</si>
  <si>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</si>
  <si>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</si>
  <si>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</si>
  <si>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</si>
  <si>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</si>
  <si>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</si>
  <si>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</si>
  <si>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</si>
  <si>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</si>
  <si>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</si>
  <si>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</si>
  <si>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</si>
  <si>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</si>
  <si>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</si>
  <si>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</si>
  <si>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</si>
  <si>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</si>
  <si>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</si>
  <si>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</si>
  <si>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</si>
  <si>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</si>
  <si>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</si>
  <si>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</si>
  <si>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</si>
  <si>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</si>
  <si>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</si>
  <si>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</si>
  <si>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</si>
  <si>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</si>
  <si>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</si>
  <si>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</si>
  <si>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</si>
  <si>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</si>
  <si>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</si>
  <si>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</si>
  <si>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</si>
  <si>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</si>
  <si>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</si>
  <si>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</si>
  <si>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</si>
  <si>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</si>
  <si>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</si>
  <si>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</si>
  <si>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</si>
  <si>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</si>
  <si>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</si>
  <si>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</si>
  <si>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</si>
  <si>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</si>
  <si>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</si>
  <si>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</si>
  <si>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</si>
  <si>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</si>
  <si>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</si>
  <si>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</si>
  <si>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</si>
  <si>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</si>
  <si>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</si>
  <si>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</si>
  <si>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</si>
  <si>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</si>
  <si>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</si>
  <si>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</si>
  <si>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</si>
  <si>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</si>
  <si>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</si>
  <si>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</si>
  <si>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</si>
  <si>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</si>
  <si>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</si>
  <si>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</si>
  <si>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</si>
  <si>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</si>
  <si>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</si>
  <si>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</si>
  <si>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</si>
  <si>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</si>
  <si>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</si>
  <si>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</si>
  <si>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</si>
  <si>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</si>
  <si>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</si>
  <si>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</si>
  <si>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</si>
  <si>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</si>
  <si>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</si>
  <si>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</si>
  <si>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</si>
  <si>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</si>
  <si>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</si>
  <si>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</si>
  <si>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</si>
  <si>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</si>
  <si>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</si>
  <si>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</si>
  <si>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</si>
  <si>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</si>
  <si>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</si>
  <si>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</si>
  <si>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</si>
  <si>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</si>
  <si>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</si>
  <si>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</si>
  <si>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</si>
  <si>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</si>
  <si>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</si>
  <si>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</si>
  <si>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</si>
  <si>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</si>
  <si>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</si>
  <si>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</si>
  <si>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</si>
  <si>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</si>
  <si>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</si>
  <si>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</si>
  <si>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</si>
  <si>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</si>
  <si>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</si>
  <si>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</si>
  <si>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</si>
  <si>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</si>
  <si>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</si>
  <si>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</si>
  <si>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</si>
  <si>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</si>
  <si>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</si>
  <si>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</si>
  <si>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</si>
  <si>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</si>
  <si>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</si>
  <si>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</si>
  <si>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</si>
  <si>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</si>
  <si>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</si>
  <si>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</si>
  <si>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</si>
  <si>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</si>
  <si>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</si>
  <si>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</si>
  <si>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</si>
  <si>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</si>
  <si>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</si>
  <si>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</si>
  <si>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</si>
  <si>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</si>
  <si>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</si>
  <si>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</si>
  <si>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</si>
  <si>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</si>
  <si>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</si>
  <si>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</si>
  <si>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</si>
  <si>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</si>
  <si>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</si>
  <si>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</si>
  <si>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</si>
  <si>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</si>
  <si>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</si>
  <si>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</si>
  <si>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</si>
  <si>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</si>
  <si>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</si>
  <si>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</si>
  <si>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</si>
  <si>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</si>
  <si>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</si>
  <si>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</si>
  <si>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</si>
  <si>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</si>
  <si>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</si>
  <si>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</si>
  <si>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</si>
  <si>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</si>
  <si>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</si>
  <si>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</si>
  <si>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</si>
  <si>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</si>
  <si>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</si>
  <si>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</si>
  <si>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</si>
  <si>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</si>
  <si>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</si>
  <si>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</si>
  <si>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</si>
  <si>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</si>
  <si>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</si>
  <si>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</si>
  <si>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</si>
  <si>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</si>
  <si>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</si>
  <si>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</si>
  <si>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</si>
  <si>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</si>
  <si>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</si>
  <si>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</si>
  <si>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</si>
  <si>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</si>
  <si>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</si>
  <si>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</si>
  <si>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</si>
  <si>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</si>
  <si>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</si>
  <si>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</si>
  <si>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</si>
  <si>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</si>
  <si>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</si>
  <si>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</si>
  <si>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</si>
  <si>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</si>
  <si>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</si>
  <si>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</si>
  <si>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</si>
  <si>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</si>
  <si>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</si>
  <si>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</si>
  <si>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</si>
  <si>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</si>
  <si>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</si>
  <si>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</si>
  <si>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</si>
  <si>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</si>
  <si>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</si>
  <si>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</si>
  <si>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</si>
  <si>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</si>
  <si>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</si>
  <si>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</si>
  <si>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</si>
  <si>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</si>
  <si>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</si>
  <si>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</si>
  <si>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</si>
  <si>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</si>
  <si>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</si>
  <si>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</si>
  <si>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</si>
  <si>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</si>
  <si>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</si>
  <si>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</si>
  <si>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</si>
  <si>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</si>
  <si>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</si>
  <si>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</si>
  <si>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</si>
  <si>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</si>
  <si>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</si>
  <si>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</si>
  <si>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</si>
  <si>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</si>
  <si>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</si>
  <si>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</si>
  <si>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</si>
  <si>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</si>
  <si>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</si>
  <si>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</si>
  <si>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</si>
  <si>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</si>
  <si>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</si>
  <si>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</si>
  <si>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</si>
  <si>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</si>
  <si>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</si>
  <si>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</si>
  <si>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</si>
  <si>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</si>
  <si>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</si>
  <si>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</si>
  <si>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</si>
  <si>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</si>
  <si>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</si>
  <si>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</si>
  <si>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</si>
  <si>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</si>
  <si>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</si>
  <si>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</si>
  <si>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</si>
  <si>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</si>
  <si>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</si>
  <si>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</si>
  <si>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</si>
  <si>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</si>
  <si>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</si>
  <si>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</si>
  <si>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</si>
  <si>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</si>
  <si>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</si>
  <si>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</si>
  <si>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</si>
  <si>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</si>
  <si>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</si>
  <si>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</si>
  <si>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</si>
  <si>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</si>
  <si>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</si>
  <si>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</si>
  <si>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</si>
  <si>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</si>
  <si>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</si>
  <si>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</si>
  <si>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</si>
  <si>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</si>
  <si>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</si>
  <si>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</si>
  <si>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</si>
  <si>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</si>
  <si>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</si>
  <si>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</si>
  <si>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</si>
  <si>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</si>
  <si>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</si>
  <si>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</si>
  <si>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</si>
  <si>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</si>
  <si>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</si>
  <si>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</si>
  <si>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</si>
  <si>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</si>
  <si>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</si>
  <si>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</si>
  <si>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</si>
  <si>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</si>
  <si>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</si>
  <si>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</si>
  <si>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</si>
  <si>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</si>
  <si>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</si>
  <si>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</si>
  <si>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</si>
  <si>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</si>
  <si>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</si>
  <si>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</si>
  <si>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</si>
  <si>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</si>
  <si>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</si>
  <si>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</si>
  <si>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</si>
  <si>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</si>
  <si>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</si>
  <si>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</si>
  <si>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</si>
  <si>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</si>
  <si>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</si>
  <si>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</si>
  <si>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</si>
  <si>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</si>
  <si>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</si>
  <si>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</si>
  <si>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</si>
  <si>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</si>
  <si>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</si>
  <si>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</si>
  <si>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</si>
  <si>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</si>
  <si>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</si>
  <si>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</si>
  <si>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</si>
  <si>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</si>
  <si>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</si>
  <si>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</si>
  <si>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</si>
  <si>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</si>
  <si>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</si>
  <si>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</si>
  <si>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</si>
  <si>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</si>
  <si>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</si>
  <si>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</si>
  <si>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</si>
  <si>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</si>
  <si>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</si>
  <si>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</si>
  <si>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</si>
  <si>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</si>
  <si>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</si>
  <si>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</si>
  <si>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</si>
  <si>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</si>
  <si>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</si>
  <si>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</si>
  <si>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</si>
  <si>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</si>
  <si>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</si>
  <si>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</si>
  <si>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</si>
  <si>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</si>
  <si>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</si>
  <si>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</si>
  <si>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</si>
  <si>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</si>
  <si>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</si>
  <si>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</si>
  <si>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</si>
  <si>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</si>
  <si>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</si>
  <si>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</si>
  <si>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</si>
  <si>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</si>
  <si>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</si>
  <si>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</si>
  <si>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</si>
  <si>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</si>
  <si>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</si>
  <si>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</si>
  <si>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</si>
  <si>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</si>
  <si>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</si>
  <si>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</si>
  <si>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</si>
  <si>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</si>
  <si>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</si>
  <si>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</si>
  <si>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</si>
  <si>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</si>
  <si>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</si>
  <si>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</si>
  <si>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</si>
  <si>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</si>
  <si>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</si>
  <si>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</si>
  <si>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</si>
  <si>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</si>
  <si>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</si>
  <si>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</si>
  <si>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</si>
  <si>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</si>
  <si>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</si>
  <si>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</si>
  <si>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</si>
  <si>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</si>
  <si>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</si>
  <si>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</si>
  <si>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</si>
  <si>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</si>
  <si>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</si>
  <si>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</si>
  <si>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</si>
  <si>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</si>
  <si>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</si>
  <si>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</si>
  <si>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</si>
  <si>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</si>
  <si>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</si>
  <si>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</si>
  <si>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</si>
  <si>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</si>
  <si>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</si>
  <si>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</si>
  <si>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</si>
  <si>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</si>
  <si>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</si>
  <si>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</si>
  <si>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</si>
  <si>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</si>
  <si>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</si>
  <si>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</si>
  <si>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</si>
  <si>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</si>
  <si>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</si>
  <si>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</si>
  <si>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</si>
  <si>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</si>
  <si>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</si>
  <si>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</si>
  <si>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</si>
  <si>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</si>
  <si>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</si>
  <si>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</si>
  <si>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</si>
  <si>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</si>
  <si>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</si>
  <si>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</si>
  <si>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</si>
  <si>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</si>
  <si>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</si>
  <si>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</si>
  <si>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</si>
  <si>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</si>
  <si>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</si>
  <si>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</si>
  <si>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</si>
  <si>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</si>
  <si>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</si>
  <si>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</si>
  <si>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</si>
  <si>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</si>
  <si>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</si>
  <si>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</si>
  <si>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</si>
  <si>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</si>
  <si>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</si>
  <si>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</si>
  <si>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</si>
  <si>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</si>
  <si>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</si>
  <si>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</si>
  <si>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</si>
  <si>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</si>
  <si>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</si>
  <si>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</si>
  <si>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</si>
  <si>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</si>
  <si>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</si>
  <si>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</si>
  <si>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</si>
  <si>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</si>
  <si>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</si>
  <si>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</si>
  <si>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</si>
  <si>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</si>
  <si>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</si>
  <si>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</si>
  <si>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</si>
  <si>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</si>
  <si>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</si>
  <si>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</si>
  <si>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</si>
  <si>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</si>
  <si>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</si>
  <si>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</si>
  <si>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</si>
  <si>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</si>
  <si>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</si>
  <si>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</si>
  <si>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</si>
  <si>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</si>
  <si>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</si>
  <si>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</si>
  <si>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</si>
  <si>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</si>
  <si>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</si>
  <si>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</si>
  <si>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</si>
  <si>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</si>
  <si>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</si>
  <si>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</si>
  <si>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</si>
  <si>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</si>
  <si>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</si>
  <si>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</si>
  <si>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</si>
  <si>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</si>
  <si>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</si>
  <si>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</si>
  <si>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</si>
  <si>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</si>
  <si>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</si>
  <si>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</si>
  <si>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</si>
  <si>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</si>
  <si>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</si>
  <si>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</si>
  <si>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</si>
  <si>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</si>
  <si>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</si>
  <si>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</si>
  <si>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</si>
  <si>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</si>
  <si>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</si>
  <si>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</si>
  <si>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</si>
  <si>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</si>
  <si>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</si>
  <si>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</si>
  <si>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</si>
  <si>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</si>
  <si>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</si>
  <si>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</si>
  <si>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</si>
  <si>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</si>
  <si>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</si>
  <si>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</si>
  <si>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</si>
  <si>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</si>
  <si>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</si>
  <si>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</si>
  <si>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</si>
  <si>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</si>
  <si>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</si>
  <si>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</si>
  <si>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</si>
  <si>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</si>
  <si>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</si>
  <si>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</si>
  <si>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</si>
  <si>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</si>
  <si>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</si>
  <si>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</si>
  <si>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</si>
  <si>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</si>
  <si>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</si>
  <si>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</si>
  <si>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</si>
  <si>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</si>
  <si>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</si>
  <si>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</si>
  <si>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</si>
  <si>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</si>
  <si>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</si>
  <si>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</si>
  <si>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</si>
  <si>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</si>
  <si>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</si>
  <si>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</si>
  <si>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</si>
  <si>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</si>
  <si>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</si>
  <si>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</si>
  <si>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</si>
  <si>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</si>
  <si>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</si>
  <si>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</si>
  <si>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</si>
  <si>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</si>
  <si>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</si>
  <si>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</si>
  <si>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</si>
  <si>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</si>
  <si>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</si>
  <si>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</si>
  <si>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</si>
  <si>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</si>
  <si>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</si>
  <si>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</si>
  <si>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</si>
  <si>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</si>
  <si>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</si>
  <si>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</si>
  <si>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</si>
  <si>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</si>
  <si>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</si>
  <si>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</si>
  <si>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</si>
  <si>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</si>
  <si>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</si>
  <si>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</si>
  <si>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</si>
  <si>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</si>
  <si>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</si>
  <si>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</si>
  <si>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</si>
  <si>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</si>
  <si>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</si>
  <si>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</si>
  <si>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</si>
  <si>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</si>
  <si>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</si>
  <si>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</si>
  <si>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</si>
  <si>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</si>
  <si>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</si>
  <si>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</si>
  <si>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</si>
  <si>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</si>
  <si>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</si>
  <si>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</si>
  <si>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</si>
  <si>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</si>
  <si>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</si>
  <si>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</si>
  <si>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</si>
  <si>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</si>
  <si>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</si>
  <si>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</si>
  <si>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</si>
  <si>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</si>
  <si>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</si>
  <si>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</si>
  <si>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</si>
  <si>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</si>
  <si>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</si>
  <si>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</si>
  <si>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</si>
  <si>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</si>
  <si>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</si>
  <si>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</si>
  <si>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</si>
  <si>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</si>
  <si>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</si>
  <si>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</si>
  <si>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</si>
  <si>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</si>
  <si>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</si>
  <si>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</si>
  <si>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</si>
  <si>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</si>
  <si>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</si>
  <si>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</si>
  <si>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</si>
  <si>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</si>
  <si>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</si>
  <si>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</si>
  <si>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</si>
  <si>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</si>
  <si>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</si>
  <si>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</si>
  <si>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</si>
  <si>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</si>
  <si>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</si>
  <si>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</si>
  <si>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</si>
  <si>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</si>
  <si>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</si>
  <si>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</si>
  <si>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</si>
  <si>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</si>
  <si>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</si>
  <si>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</si>
  <si>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</si>
  <si>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</si>
  <si>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</si>
  <si>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</si>
  <si>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</si>
  <si>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</si>
  <si>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</si>
  <si>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</si>
  <si>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</si>
  <si>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</si>
  <si>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</si>
  <si>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</si>
  <si>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</si>
  <si>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</si>
  <si>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</si>
  <si>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</si>
  <si>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</si>
  <si>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</si>
  <si>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</si>
  <si>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</si>
  <si>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</si>
  <si>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</si>
  <si>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</si>
  <si>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</si>
  <si>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</si>
  <si>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</si>
  <si>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</si>
  <si>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</si>
  <si>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</si>
  <si>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</si>
  <si>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</si>
  <si>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</si>
  <si>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</si>
  <si>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</si>
  <si>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</si>
  <si>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</si>
  <si>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</si>
  <si>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</si>
  <si>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</si>
  <si>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</si>
  <si>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</si>
  <si>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</si>
  <si>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</si>
  <si>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</si>
  <si>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</si>
  <si>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</si>
  <si>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</si>
  <si>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</si>
  <si>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</si>
  <si>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</si>
  <si>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</si>
  <si>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</si>
  <si>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</si>
  <si>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</si>
  <si>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</si>
  <si>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</si>
  <si>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</si>
  <si>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</si>
  <si>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</si>
  <si>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</si>
  <si>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</si>
  <si>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</si>
  <si>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</si>
  <si>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</si>
  <si>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</si>
  <si>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</si>
  <si>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</si>
  <si>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</si>
  <si>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</si>
  <si>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</si>
  <si>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</si>
  <si>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</si>
  <si>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</si>
  <si>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</si>
  <si>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</si>
  <si>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</si>
  <si>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</si>
  <si>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</si>
  <si>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</si>
  <si>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</si>
  <si>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</si>
  <si>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</si>
  <si>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</si>
  <si>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</si>
  <si>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</si>
  <si>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</si>
  <si>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</si>
  <si>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</si>
  <si>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</si>
  <si>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</si>
  <si>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</si>
  <si>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</si>
  <si>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</si>
  <si>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</si>
  <si>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</si>
  <si>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</si>
  <si>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</si>
  <si>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</si>
  <si>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</si>
  <si>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</si>
  <si>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</si>
  <si>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</si>
  <si>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</si>
  <si>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</si>
  <si>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</si>
  <si>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</si>
  <si>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</si>
  <si>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</si>
  <si>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</si>
  <si>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</si>
  <si>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</si>
  <si>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</si>
  <si>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</si>
  <si>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</si>
  <si>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</si>
  <si>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</si>
  <si>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</si>
  <si>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</si>
  <si>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</si>
  <si>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</si>
  <si>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</si>
  <si>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</si>
  <si>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</si>
  <si>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</si>
  <si>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</si>
  <si>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</si>
  <si>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</si>
  <si>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</si>
  <si>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</si>
  <si>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</si>
  <si>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</si>
  <si>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</si>
  <si>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</si>
  <si>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</si>
  <si>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</si>
  <si>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</si>
  <si>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</si>
  <si>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</si>
  <si>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</si>
  <si>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</si>
  <si>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</si>
  <si>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</si>
  <si>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</si>
  <si>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</si>
  <si>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</si>
  <si>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</si>
  <si>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</si>
  <si>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</si>
  <si>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</si>
  <si>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</si>
  <si>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</si>
  <si>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</si>
  <si>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</si>
  <si>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</si>
  <si>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</si>
  <si>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</si>
  <si>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</si>
  <si>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</si>
  <si>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</si>
  <si>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</si>
  <si>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</si>
  <si>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</si>
  <si>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</si>
  <si>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</si>
  <si>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</si>
  <si>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</si>
  <si>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</si>
  <si>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</si>
  <si>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</si>
  <si>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</si>
  <si>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</si>
  <si>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</si>
  <si>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</si>
  <si>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</si>
  <si>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</si>
  <si>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</si>
  <si>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</si>
  <si>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</si>
  <si>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</si>
  <si>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</si>
  <si>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</si>
  <si>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</si>
  <si>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</si>
  <si>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</si>
  <si>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</si>
  <si>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</si>
  <si>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</si>
  <si>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</si>
  <si>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</si>
  <si>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</si>
  <si>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</si>
  <si>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</si>
  <si>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</si>
  <si>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</si>
  <si>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</si>
  <si>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</si>
  <si>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</si>
  <si>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</si>
  <si>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</si>
  <si>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</si>
  <si>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</si>
  <si>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</si>
  <si>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</si>
  <si>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</si>
  <si>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</si>
  <si>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</si>
  <si>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</si>
  <si>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</si>
  <si>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</si>
  <si>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</si>
  <si>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</si>
  <si>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</si>
  <si>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</si>
  <si>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</si>
  <si>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</si>
  <si>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</si>
  <si>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</si>
  <si>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</si>
  <si>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</si>
  <si>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</si>
  <si>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</si>
  <si>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</si>
  <si>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</si>
  <si>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</si>
  <si>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</si>
  <si>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</si>
  <si>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</si>
  <si>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</si>
  <si>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</si>
  <si>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</si>
  <si>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</si>
  <si>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</si>
  <si>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</si>
  <si>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</si>
  <si>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</si>
  <si>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</si>
  <si>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</si>
  <si>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</si>
  <si>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</si>
  <si>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</si>
  <si>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</si>
  <si>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</si>
  <si>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</si>
  <si>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</si>
  <si>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</si>
  <si>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</si>
  <si>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</si>
  <si>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</si>
  <si>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</si>
  <si>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</si>
  <si>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</si>
  <si>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</si>
  <si>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</si>
  <si>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</si>
  <si>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</si>
  <si>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</si>
  <si>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</si>
  <si>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</si>
  <si>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</si>
  <si>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</si>
  <si>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</si>
  <si>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</si>
  <si>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</si>
  <si>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</si>
  <si>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</si>
  <si>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</si>
  <si>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</si>
  <si>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</si>
  <si>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</si>
  <si>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</si>
  <si>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</si>
  <si>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</si>
  <si>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</si>
  <si>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</si>
  <si>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</si>
  <si>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</si>
  <si>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</si>
  <si>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</si>
  <si>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</si>
  <si>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</si>
  <si>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</si>
  <si>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</si>
  <si>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</si>
  <si>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</si>
  <si>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</si>
  <si>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</si>
  <si>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</si>
  <si>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</si>
  <si>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</si>
  <si>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</si>
  <si>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</si>
  <si>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</si>
  <si>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</si>
  <si>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</si>
  <si>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</si>
  <si>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</si>
  <si>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</si>
  <si>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</si>
  <si>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</si>
  <si>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</si>
  <si>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</si>
  <si>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</si>
  <si>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</si>
  <si>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</si>
  <si>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</si>
  <si>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</si>
  <si>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</si>
  <si>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</si>
  <si>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</si>
  <si>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</si>
  <si>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</si>
  <si>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</si>
  <si>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</si>
  <si>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</si>
  <si>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</si>
  <si>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</si>
  <si>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</si>
  <si>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</si>
  <si>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</si>
  <si>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</si>
  <si>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</si>
  <si>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</si>
  <si>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</si>
  <si>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</si>
  <si>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</si>
  <si>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</si>
  <si>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</si>
  <si>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</si>
  <si>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</si>
  <si>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</si>
  <si>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</si>
  <si>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</si>
  <si>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</si>
  <si>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</si>
  <si>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</si>
  <si>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</si>
  <si>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</si>
  <si>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</si>
  <si>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</si>
  <si>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</si>
  <si>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</si>
  <si>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</si>
  <si>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</si>
  <si>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</si>
  <si>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</si>
  <si>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</si>
  <si>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</si>
  <si>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</si>
  <si>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</si>
  <si>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</si>
  <si>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</si>
  <si>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</si>
  <si>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</si>
  <si>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</si>
  <si>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</si>
  <si>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</si>
  <si>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</si>
  <si>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</si>
  <si>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</si>
  <si>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</si>
  <si>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</si>
  <si>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</si>
  <si>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</si>
  <si>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</si>
  <si>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</si>
  <si>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</si>
  <si>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</si>
  <si>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</si>
  <si>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</si>
  <si>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</si>
  <si>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</si>
  <si>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</si>
  <si>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</si>
  <si>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</si>
  <si>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</si>
  <si>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</si>
  <si>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</si>
  <si>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</si>
  <si>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</si>
  <si>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</si>
  <si>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</si>
  <si>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</si>
  <si>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</si>
  <si>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</si>
  <si>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</si>
  <si>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</si>
  <si>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</si>
  <si>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</si>
  <si>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</si>
  <si>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</si>
  <si>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</si>
  <si>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</si>
  <si>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</si>
  <si>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</si>
  <si>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</si>
  <si>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</si>
  <si>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</si>
  <si>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</si>
  <si>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</si>
  <si>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</si>
  <si>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</si>
  <si>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</si>
  <si>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</si>
  <si>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</si>
  <si>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</si>
  <si>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</si>
  <si>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</si>
  <si>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</si>
  <si>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</si>
  <si>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</si>
  <si>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</si>
  <si>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</si>
  <si>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</si>
  <si>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</si>
  <si>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</si>
  <si>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</si>
  <si>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</si>
  <si>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</si>
  <si>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</si>
  <si>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</si>
  <si>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</si>
  <si>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</si>
  <si>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</si>
  <si>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</si>
  <si>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</si>
  <si>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</si>
  <si>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</si>
  <si>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</si>
  <si>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</si>
  <si>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</si>
  <si>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</si>
  <si>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</si>
  <si>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</si>
  <si>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</si>
  <si>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</si>
  <si>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</si>
  <si>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</si>
  <si>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</si>
  <si>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</si>
  <si>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</si>
  <si>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</si>
  <si>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</si>
  <si>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</si>
  <si>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</si>
  <si>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</si>
  <si>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</si>
  <si>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</si>
  <si>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</si>
  <si>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</si>
  <si>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</si>
  <si>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</si>
  <si>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</si>
  <si>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</si>
  <si>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</si>
  <si>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</si>
  <si>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</si>
  <si>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</si>
  <si>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</si>
  <si>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</si>
  <si>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</si>
  <si>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</si>
  <si>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</si>
  <si>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</si>
  <si>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</si>
  <si>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</si>
  <si>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</si>
  <si>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</si>
  <si>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</si>
  <si>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</si>
  <si>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</si>
  <si>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</si>
  <si>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</si>
  <si>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</si>
  <si>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</si>
  <si>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</si>
  <si>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</si>
  <si>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</si>
  <si>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</si>
  <si>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</si>
  <si>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</si>
  <si>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</si>
  <si>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</si>
  <si>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</si>
  <si>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</si>
  <si>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</si>
  <si>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</si>
  <si>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</si>
  <si>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</si>
  <si>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</si>
  <si>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</si>
  <si>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</si>
  <si>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</si>
  <si>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</si>
  <si>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</si>
  <si>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</si>
  <si>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</si>
  <si>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</si>
  <si>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</si>
  <si>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</si>
  <si>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</si>
  <si>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</si>
  <si>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</si>
  <si>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</si>
  <si>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</si>
  <si>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</si>
  <si>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</si>
  <si>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</si>
  <si>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</si>
  <si>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</si>
  <si>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</si>
  <si>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</si>
  <si>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</si>
  <si>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</si>
  <si>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</si>
  <si>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</si>
  <si>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</si>
  <si>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</si>
  <si>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</si>
  <si>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</si>
  <si>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</si>
  <si>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</si>
  <si>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</si>
  <si>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</si>
  <si>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</si>
  <si>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</si>
  <si>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</si>
  <si>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</si>
  <si>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</si>
  <si>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</si>
  <si>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</si>
  <si>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</si>
  <si>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</si>
  <si>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</si>
  <si>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</si>
  <si>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</si>
  <si>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</si>
  <si>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</si>
  <si>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</si>
  <si>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</si>
  <si>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</si>
  <si>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</si>
  <si>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</si>
  <si>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</si>
  <si>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</si>
  <si>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</si>
  <si>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</si>
  <si>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</si>
  <si>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</si>
  <si>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</si>
  <si>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</si>
  <si>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</si>
  <si>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</si>
  <si>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</si>
  <si>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</si>
  <si>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</si>
  <si>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</si>
  <si>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</si>
  <si>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</si>
  <si>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</si>
  <si>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</si>
  <si>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</si>
  <si>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</si>
  <si>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</si>
  <si>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</si>
  <si>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</si>
  <si>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</si>
  <si>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</si>
  <si>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</si>
  <si>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</si>
  <si>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</si>
  <si>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</si>
  <si>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</si>
  <si>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</si>
  <si>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</si>
  <si>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</si>
  <si>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</si>
  <si>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</si>
  <si>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</si>
  <si>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</si>
  <si>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</si>
  <si>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</si>
  <si>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</si>
  <si>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</si>
  <si>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</si>
  <si>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</si>
  <si>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</si>
  <si>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</si>
  <si>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</si>
  <si>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</si>
  <si>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</si>
  <si>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</si>
  <si>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</si>
  <si>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</si>
  <si>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</si>
  <si>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</si>
  <si>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</si>
  <si>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</si>
  <si>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</si>
  <si>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</si>
  <si>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</si>
  <si>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</si>
  <si>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</si>
  <si>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</si>
  <si>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</si>
  <si>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</si>
  <si>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</si>
  <si>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</si>
  <si>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</si>
  <si>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</si>
  <si>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</si>
  <si>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</si>
  <si>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</si>
  <si>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</si>
  <si>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</si>
  <si>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</si>
  <si>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</si>
  <si>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</si>
  <si>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</si>
  <si>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</si>
  <si>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</si>
  <si>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</si>
  <si>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</si>
  <si>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</si>
  <si>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</si>
  <si>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</si>
  <si>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</si>
  <si>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</si>
  <si>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</si>
  <si>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</si>
  <si>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</si>
  <si>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</si>
  <si>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</si>
  <si>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</si>
  <si>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</si>
  <si>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</si>
  <si>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</si>
  <si>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</si>
  <si>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</si>
  <si>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</si>
  <si>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</si>
  <si>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</si>
  <si>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</si>
  <si>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</si>
  <si>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</si>
  <si>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</si>
  <si>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</si>
  <si>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</si>
  <si>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</si>
  <si>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</si>
  <si>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</si>
  <si>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</si>
  <si>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</si>
  <si>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</si>
  <si>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</si>
  <si>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</si>
  <si>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</si>
  <si>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</si>
  <si>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</si>
  <si>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</si>
  <si>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</si>
  <si>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</si>
  <si>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</si>
  <si>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</si>
  <si>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</si>
  <si>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</si>
  <si>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</si>
  <si>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</si>
  <si>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</si>
  <si>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</si>
  <si>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</si>
  <si>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</si>
  <si>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</si>
  <si>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</si>
  <si>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</si>
  <si>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</si>
  <si>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</si>
  <si>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</si>
  <si>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</si>
  <si>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</si>
  <si>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</si>
  <si>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</si>
  <si>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</si>
  <si>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</si>
  <si>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</si>
  <si>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</si>
  <si>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</si>
  <si>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</si>
  <si>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</si>
  <si>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</si>
  <si>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</si>
  <si>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</si>
  <si>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</si>
  <si>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</si>
  <si>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</si>
  <si>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</si>
  <si>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</si>
  <si>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</si>
  <si>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</si>
  <si>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</si>
  <si>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</si>
  <si>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</si>
  <si>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</si>
  <si>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</si>
  <si>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</si>
  <si>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</si>
  <si>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</si>
  <si>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</si>
  <si>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</si>
  <si>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</si>
  <si>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</si>
  <si>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</si>
  <si>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</si>
  <si>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</si>
  <si>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</si>
  <si>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</si>
  <si>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</si>
  <si>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</si>
  <si>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</si>
  <si>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</si>
  <si>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</si>
  <si>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</si>
  <si>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</si>
  <si>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</si>
  <si>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</si>
  <si>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</si>
  <si>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</si>
  <si>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</si>
  <si>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</si>
  <si>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</si>
  <si>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</si>
  <si>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</si>
  <si>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</si>
  <si>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</si>
  <si>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</si>
  <si>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</si>
  <si>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</si>
  <si>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</si>
  <si>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</si>
  <si>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</si>
  <si>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</si>
  <si>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</si>
  <si>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</si>
  <si>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</si>
  <si>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</si>
  <si>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</si>
  <si>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</si>
  <si>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</si>
  <si>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</si>
  <si>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</si>
  <si>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</si>
  <si>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</si>
  <si>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</si>
  <si>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</si>
  <si>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</si>
  <si>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</si>
  <si>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</si>
  <si>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</si>
  <si>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</si>
  <si>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</si>
  <si>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</si>
  <si>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</si>
  <si>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</si>
  <si>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</si>
  <si>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</si>
  <si>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</si>
  <si>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</si>
  <si>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</si>
  <si>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</si>
  <si>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</si>
  <si>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</si>
  <si>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</si>
  <si>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</si>
  <si>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</si>
  <si>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</si>
  <si>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</si>
  <si>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</si>
  <si>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</si>
  <si>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</si>
  <si>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</si>
  <si>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</si>
  <si>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</si>
  <si>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</si>
  <si>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</si>
  <si>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</si>
  <si>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</si>
  <si>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</si>
  <si>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</si>
  <si>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</si>
  <si>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</si>
  <si>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</si>
  <si>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</si>
  <si>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</si>
  <si>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</si>
  <si>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</si>
  <si>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</si>
  <si>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</si>
  <si>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</si>
  <si>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</si>
  <si>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</si>
  <si>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</si>
  <si>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</si>
  <si>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</si>
  <si>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</si>
  <si>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</si>
  <si>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</si>
  <si>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</si>
  <si>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</si>
  <si>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</si>
  <si>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</si>
  <si>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</si>
  <si>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</si>
  <si>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</si>
  <si>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</si>
  <si>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</si>
  <si>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</si>
  <si>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</si>
  <si>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</si>
  <si>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</si>
  <si>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</si>
  <si>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</si>
  <si>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</si>
  <si>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</si>
  <si>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</si>
  <si>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</si>
  <si>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</si>
  <si>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</si>
  <si>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</si>
  <si>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</si>
  <si>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</si>
  <si>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</si>
  <si>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</si>
  <si>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</si>
  <si>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</si>
  <si>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</si>
  <si>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</si>
  <si>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</si>
  <si>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</si>
  <si>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</si>
  <si>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</si>
  <si>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</si>
  <si>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</si>
  <si>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</si>
  <si>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</si>
  <si>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</si>
  <si>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</si>
  <si>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</si>
  <si>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</si>
  <si>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</si>
  <si>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</si>
  <si>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</si>
  <si>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</si>
  <si>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</si>
  <si>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</si>
  <si>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</si>
  <si>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</si>
  <si>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</si>
  <si>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</si>
  <si>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</si>
  <si>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</si>
  <si>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</si>
  <si>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</si>
  <si>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</si>
  <si>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</si>
  <si>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</si>
  <si>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</si>
  <si>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</si>
  <si>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</si>
  <si>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</si>
  <si>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</si>
  <si>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</si>
  <si>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</si>
  <si>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</si>
  <si>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</si>
  <si>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</si>
  <si>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</si>
  <si>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</si>
  <si>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</si>
  <si>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</si>
  <si>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</si>
  <si>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</si>
  <si>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</si>
  <si>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</si>
  <si>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</si>
  <si>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</si>
  <si>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</si>
  <si>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</si>
  <si>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</si>
  <si>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</si>
  <si>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</si>
  <si>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</si>
  <si>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</si>
  <si>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</si>
  <si>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</si>
  <si>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</si>
  <si>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</si>
  <si>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</si>
  <si>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</si>
  <si>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</si>
  <si>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</si>
  <si>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</si>
  <si>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</si>
  <si>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</si>
  <si>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</si>
  <si>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</si>
  <si>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</si>
  <si>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</si>
  <si>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</si>
  <si>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</si>
  <si>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</si>
  <si>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</si>
  <si>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</si>
  <si>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</si>
  <si>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</si>
  <si>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</si>
  <si>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</si>
  <si>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</si>
  <si>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</si>
  <si>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</si>
  <si>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</si>
  <si>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</si>
  <si>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</si>
  <si>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</si>
  <si>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</si>
  <si>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</si>
  <si>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</si>
  <si>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</si>
  <si>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</si>
  <si>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</si>
  <si>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</si>
  <si>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</si>
  <si>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</si>
  <si>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</si>
  <si>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</si>
  <si>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</si>
  <si>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</si>
  <si>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</si>
  <si>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</si>
  <si>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</si>
  <si>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</si>
  <si>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</si>
  <si>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</si>
  <si>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</si>
  <si>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</si>
  <si>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</si>
  <si>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</si>
  <si>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</si>
  <si>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</si>
  <si>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</si>
  <si>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</si>
  <si>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</si>
  <si>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</si>
  <si>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</si>
  <si>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</si>
  <si>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</si>
  <si>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</si>
  <si>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</si>
  <si>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</si>
  <si>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</si>
  <si>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</si>
  <si>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</si>
  <si>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</si>
  <si>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</si>
  <si>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</si>
  <si>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</si>
  <si>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</si>
  <si>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</si>
  <si>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</si>
  <si>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</si>
  <si>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</si>
  <si>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</si>
  <si>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</si>
  <si>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</si>
  <si>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</si>
  <si>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</si>
  <si>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</si>
  <si>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</si>
  <si>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</si>
  <si>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</si>
  <si>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</si>
  <si>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</si>
  <si>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</si>
  <si>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</si>
  <si>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</si>
  <si>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</si>
  <si>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</si>
  <si>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</si>
  <si>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</si>
  <si>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</si>
  <si>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</si>
  <si>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</si>
  <si>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</si>
  <si>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</si>
  <si>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</si>
  <si>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</si>
  <si>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</si>
  <si>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</si>
  <si>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</si>
  <si>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</si>
  <si>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</si>
  <si>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</si>
  <si>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</si>
  <si>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</si>
  <si>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</si>
  <si>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</si>
  <si>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</si>
  <si>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</si>
  <si>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</si>
  <si>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</si>
  <si>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</si>
  <si>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</si>
  <si>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</si>
  <si>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</si>
  <si>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</si>
  <si>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</si>
  <si>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</si>
  <si>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</si>
  <si>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</si>
  <si>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</si>
  <si>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</si>
  <si>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</si>
  <si>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</si>
  <si>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</si>
  <si>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</si>
  <si>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</si>
  <si>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</si>
  <si>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</si>
  <si>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</si>
  <si>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</si>
  <si>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</si>
  <si>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</si>
  <si>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</si>
  <si>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</si>
  <si>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</si>
  <si>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</si>
  <si>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</si>
  <si>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</si>
  <si>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</si>
  <si>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</si>
  <si>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</si>
  <si>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</si>
  <si>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</si>
  <si>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</si>
  <si>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</si>
  <si>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</si>
  <si>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</si>
  <si>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</si>
  <si>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</si>
  <si>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</si>
  <si>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</si>
  <si>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</si>
  <si>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</si>
  <si>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</si>
  <si>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</si>
  <si>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</si>
  <si>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</si>
  <si>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</si>
  <si>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</si>
  <si>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</si>
  <si>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</si>
  <si>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</si>
  <si>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</si>
  <si>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</si>
  <si>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</si>
  <si>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</si>
  <si>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</si>
  <si>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</si>
  <si>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</si>
  <si>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</si>
  <si>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</si>
  <si>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</si>
  <si>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</si>
  <si>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</si>
  <si>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</si>
  <si>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</si>
  <si>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</si>
  <si>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</si>
  <si>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</si>
  <si>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</si>
  <si>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</si>
  <si>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</si>
  <si>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</si>
  <si>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</si>
  <si>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</si>
  <si>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</si>
  <si>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</si>
  <si>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</si>
  <si>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</si>
  <si>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</si>
  <si>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</si>
  <si>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</si>
  <si>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</si>
  <si>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</si>
  <si>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</si>
  <si>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</si>
  <si>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</si>
  <si>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</si>
  <si>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</si>
  <si>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</si>
  <si>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</si>
  <si>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</si>
  <si>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</si>
  <si>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</si>
  <si>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</si>
  <si>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</si>
  <si>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</si>
  <si>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</si>
  <si>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</si>
  <si>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</si>
  <si>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</si>
  <si>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</si>
  <si>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</si>
  <si>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</si>
  <si>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</si>
  <si>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</si>
  <si>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</si>
  <si>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</si>
  <si>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</si>
  <si>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</si>
  <si>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</si>
  <si>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</si>
  <si>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</si>
  <si>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</si>
  <si>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</si>
  <si>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</si>
  <si>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</si>
  <si>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</si>
  <si>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</si>
  <si>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</si>
  <si>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</si>
  <si>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</si>
  <si>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</si>
  <si>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</si>
  <si>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</si>
  <si>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</si>
  <si>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</si>
  <si>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</si>
  <si>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</si>
  <si>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</si>
  <si>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</si>
  <si>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</si>
  <si>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</si>
  <si>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</si>
  <si>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</si>
  <si>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</si>
  <si>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</si>
  <si>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</si>
  <si>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</si>
  <si>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</si>
  <si>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</si>
  <si>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</si>
  <si>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</si>
  <si>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</si>
  <si>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</si>
  <si>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</si>
  <si>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</si>
  <si>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</si>
  <si>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</si>
  <si>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</si>
  <si>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</si>
  <si>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</si>
  <si>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</si>
  <si>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</si>
  <si>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</si>
  <si>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</si>
  <si>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</si>
  <si>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</si>
  <si>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</si>
  <si>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</si>
  <si>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</si>
  <si>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</si>
  <si>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</si>
  <si>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</si>
  <si>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</si>
  <si>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</si>
  <si>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</si>
  <si>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</si>
  <si>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</si>
  <si>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</si>
  <si>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</si>
  <si>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</si>
  <si>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</si>
  <si>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</si>
  <si>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</si>
  <si>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</si>
  <si>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</si>
  <si>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</si>
  <si>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</si>
  <si>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</si>
  <si>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</si>
  <si>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</si>
  <si>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</si>
  <si>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</si>
  <si>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</si>
  <si>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</si>
  <si>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</si>
  <si>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</si>
  <si>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</si>
  <si>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</si>
  <si>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</si>
  <si>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</si>
  <si>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</si>
  <si>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</si>
  <si>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</si>
  <si>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</si>
  <si>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</si>
  <si>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</si>
  <si>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</si>
  <si>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</si>
  <si>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</si>
  <si>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</si>
  <si>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</si>
  <si>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</si>
  <si>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</si>
  <si>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</si>
  <si>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</si>
  <si>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</si>
  <si>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</si>
  <si>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</si>
  <si>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</si>
  <si>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</si>
  <si>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</si>
  <si>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</si>
  <si>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</si>
  <si>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</si>
  <si>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</si>
  <si>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</si>
  <si>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</si>
  <si>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</si>
  <si>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</si>
  <si>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</si>
  <si>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</si>
  <si>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</si>
  <si>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</si>
  <si>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</si>
  <si>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</si>
  <si>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</si>
  <si>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</si>
  <si>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</si>
  <si>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</si>
  <si>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</si>
  <si>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</si>
  <si>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</si>
  <si>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</si>
  <si>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</si>
  <si>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</si>
  <si>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</si>
  <si>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</si>
  <si>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</si>
  <si>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</si>
  <si>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</si>
  <si>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</si>
  <si>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</si>
  <si>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</si>
  <si>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</si>
  <si>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</si>
  <si>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</si>
  <si>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</si>
  <si>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</si>
  <si>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</si>
  <si>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</si>
  <si>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</si>
  <si>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</si>
  <si>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</si>
  <si>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</si>
  <si>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</si>
  <si>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</si>
  <si>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</si>
  <si>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</si>
  <si>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</si>
  <si>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</si>
  <si>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</si>
  <si>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</si>
  <si>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</si>
  <si>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</si>
  <si>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</si>
  <si>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</si>
  <si>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</si>
  <si>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</si>
  <si>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</si>
  <si>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</si>
  <si>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</si>
  <si>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</si>
  <si>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</si>
  <si>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</si>
  <si>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</si>
  <si>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</si>
  <si>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</si>
  <si>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</si>
  <si>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</si>
  <si>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</si>
  <si>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</si>
  <si>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</si>
  <si>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</si>
  <si>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</si>
  <si>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</si>
  <si>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</si>
  <si>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</si>
  <si>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</si>
  <si>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</si>
  <si>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</si>
  <si>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</si>
  <si>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</si>
  <si>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</si>
  <si>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</si>
  <si>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</si>
  <si>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</si>
  <si>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</si>
  <si>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</si>
  <si>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</si>
  <si>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</si>
  <si>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</si>
  <si>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</si>
  <si>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</si>
  <si>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</si>
  <si>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</si>
  <si>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</si>
  <si>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</si>
  <si>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</si>
  <si>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</si>
  <si>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</si>
  <si>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</si>
  <si>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</si>
  <si>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</si>
  <si>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</si>
  <si>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</si>
  <si>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</si>
  <si>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</si>
  <si>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</si>
  <si>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</si>
  <si>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</si>
  <si>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</si>
  <si>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</si>
  <si>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</si>
  <si>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</si>
  <si>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</si>
  <si>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</si>
  <si>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</si>
  <si>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</si>
  <si>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</si>
  <si>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</si>
  <si>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</si>
  <si>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</si>
  <si>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</si>
  <si>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</si>
  <si>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</si>
  <si>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</si>
  <si>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</si>
  <si>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</si>
  <si>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</si>
  <si>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</si>
  <si>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</si>
  <si>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</si>
  <si>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</si>
  <si>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</si>
  <si>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</si>
  <si>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</si>
  <si>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</si>
  <si>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</si>
  <si>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</si>
  <si>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</si>
  <si>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</si>
  <si>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</si>
  <si>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</si>
  <si>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</si>
  <si>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</si>
  <si>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</si>
  <si>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</si>
  <si>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</si>
  <si>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</si>
  <si>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</si>
  <si>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</si>
  <si>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</si>
  <si>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</si>
  <si>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</si>
  <si>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</si>
  <si>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</si>
  <si>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</si>
  <si>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</si>
  <si>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</si>
  <si>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</si>
  <si>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</si>
  <si>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</si>
  <si>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</si>
  <si>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</si>
  <si>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</si>
  <si>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</si>
  <si>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</si>
  <si>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</si>
  <si>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</si>
  <si>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</si>
  <si>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</si>
  <si>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</si>
  <si>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</si>
  <si>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</si>
  <si>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</si>
  <si>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</si>
  <si>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</si>
  <si>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</si>
  <si>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</si>
  <si>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</si>
  <si>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</si>
  <si>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</si>
  <si>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</si>
  <si>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</si>
  <si>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</si>
  <si>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</si>
  <si>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</si>
  <si>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</si>
  <si>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</si>
  <si>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</si>
  <si>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</si>
  <si>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</si>
  <si>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</si>
  <si>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</si>
  <si>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</si>
  <si>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</si>
  <si>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</si>
  <si>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</si>
  <si>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</si>
  <si>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</si>
  <si>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</si>
  <si>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</si>
  <si>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</si>
  <si>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</si>
  <si>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</si>
  <si>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</si>
  <si>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</si>
  <si>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</si>
  <si>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</si>
  <si>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</si>
  <si>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</si>
  <si>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</si>
  <si>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</si>
  <si>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</si>
  <si>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</si>
  <si>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</si>
  <si>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</si>
  <si>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</si>
  <si>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</si>
  <si>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</si>
  <si>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</si>
  <si>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</si>
  <si>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</si>
  <si>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</si>
  <si>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</si>
  <si>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</si>
  <si>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</si>
  <si>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</si>
  <si>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</si>
  <si>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</si>
  <si>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</si>
  <si>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</si>
  <si>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</si>
  <si>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</si>
  <si>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</si>
  <si>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</si>
  <si>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</si>
  <si>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</si>
  <si>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</si>
  <si>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</si>
  <si>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</si>
  <si>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</si>
  <si>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</si>
  <si>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</si>
  <si>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</si>
  <si>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</si>
  <si>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</si>
  <si>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</si>
  <si>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</si>
  <si>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</si>
  <si>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</si>
  <si>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</si>
  <si>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</si>
  <si>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</si>
  <si>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</si>
  <si>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</si>
  <si>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</si>
  <si>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</si>
  <si>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</si>
  <si>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</si>
  <si>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</si>
  <si>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</si>
  <si>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</si>
  <si>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</si>
  <si>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</si>
  <si>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</si>
  <si>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</si>
  <si>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</si>
  <si>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</si>
  <si>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</si>
  <si>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</si>
  <si>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</si>
  <si>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</si>
  <si>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</si>
  <si>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</si>
  <si>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</si>
  <si>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</si>
  <si>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</si>
  <si>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</si>
  <si>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</si>
  <si>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</si>
  <si>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</si>
  <si>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</si>
  <si>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</si>
  <si>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</si>
  <si>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</si>
  <si>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</si>
  <si>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</si>
  <si>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</si>
  <si>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</si>
  <si>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</si>
  <si>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</si>
  <si>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</si>
  <si>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</si>
  <si>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</si>
  <si>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</si>
  <si>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</si>
  <si>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</si>
  <si>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</si>
  <si>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</si>
  <si>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</si>
  <si>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</si>
  <si>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</si>
  <si>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</si>
  <si>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</si>
  <si>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</si>
  <si>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</si>
  <si>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</si>
  <si>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</si>
  <si>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</si>
  <si>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</si>
  <si>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</si>
  <si>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</si>
  <si>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</si>
  <si>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</si>
  <si>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</si>
  <si>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</si>
  <si>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</si>
  <si>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</si>
  <si>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</si>
  <si>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</si>
  <si>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</si>
  <si>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</si>
  <si>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</si>
  <si>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</si>
  <si>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</si>
  <si>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</si>
  <si>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</si>
  <si>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</si>
  <si>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</si>
  <si>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</si>
  <si>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</si>
  <si>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</si>
  <si>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</si>
  <si>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</si>
  <si>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</si>
  <si>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</si>
  <si>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</si>
  <si>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</si>
  <si>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</si>
  <si>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</si>
  <si>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</si>
  <si>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</si>
  <si>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</si>
  <si>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</si>
  <si>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</si>
  <si>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</si>
  <si>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</si>
  <si>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</si>
  <si>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</si>
  <si>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</si>
  <si>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</si>
  <si>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</si>
  <si>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</si>
  <si>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</si>
  <si>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</si>
  <si>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</si>
  <si>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</si>
  <si>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</si>
  <si>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</si>
  <si>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</si>
  <si>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</si>
  <si>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</si>
  <si>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</si>
  <si>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</si>
  <si>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</si>
  <si>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</si>
  <si>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</si>
  <si>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</si>
  <si>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</si>
  <si>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</si>
  <si>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</si>
  <si>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</si>
  <si>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</si>
  <si>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</si>
  <si>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</si>
  <si>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</si>
  <si>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</si>
  <si>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</si>
  <si>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</si>
  <si>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</si>
  <si>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</si>
  <si>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</si>
  <si>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</si>
  <si>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</si>
  <si>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</si>
  <si>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</si>
  <si>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</si>
  <si>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</si>
  <si>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</si>
  <si>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</si>
  <si>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</si>
  <si>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</si>
  <si>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</si>
  <si>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</si>
  <si>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</si>
  <si>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</si>
  <si>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</si>
  <si>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</si>
  <si>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</si>
  <si>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</si>
  <si>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</si>
  <si>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</si>
  <si>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</si>
  <si>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</si>
  <si>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</si>
  <si>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</si>
  <si>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</si>
  <si>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</si>
  <si>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</si>
  <si>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</si>
  <si>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</si>
  <si>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</si>
  <si>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</si>
  <si>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</si>
  <si>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</si>
  <si>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</si>
  <si>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</si>
  <si>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</si>
  <si>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</si>
  <si>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</si>
  <si>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</si>
  <si>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</si>
  <si>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</si>
  <si>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</si>
  <si>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</si>
  <si>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</si>
  <si>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</si>
  <si>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</si>
  <si>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</si>
  <si>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</si>
  <si>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</si>
  <si>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</si>
  <si>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</si>
  <si>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</si>
  <si>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</si>
  <si>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</si>
  <si>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</si>
  <si>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</si>
  <si>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</si>
  <si>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</si>
  <si>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</si>
  <si>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</si>
  <si>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</si>
  <si>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</si>
  <si>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</si>
  <si>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</si>
  <si>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</si>
  <si>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</si>
  <si>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</si>
  <si>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</si>
  <si>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</si>
  <si>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</si>
  <si>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</si>
  <si>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</si>
  <si>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</si>
  <si>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</si>
  <si>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</si>
  <si>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</si>
  <si>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</si>
  <si>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</si>
  <si>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</si>
  <si>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</si>
  <si>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</si>
  <si>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</si>
  <si>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</si>
  <si>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</si>
  <si>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</si>
  <si>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</si>
  <si>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</si>
  <si>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</si>
  <si>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</si>
  <si>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</si>
  <si>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</si>
  <si>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</si>
  <si>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</si>
  <si>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</si>
  <si>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</si>
  <si>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</si>
  <si>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</si>
  <si>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</si>
  <si>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</si>
  <si>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</si>
  <si>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</si>
  <si>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</si>
  <si>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</si>
  <si>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</si>
  <si>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</si>
  <si>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</si>
  <si>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</si>
  <si>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</si>
  <si>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</si>
  <si>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</si>
  <si>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</si>
  <si>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</si>
  <si>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</si>
  <si>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</si>
  <si>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</si>
  <si>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</si>
  <si>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</si>
  <si>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</si>
  <si>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</si>
  <si>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</si>
  <si>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</si>
  <si>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</si>
  <si>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</si>
  <si>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</si>
  <si>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</si>
  <si>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</si>
  <si>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</si>
  <si>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</si>
  <si>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</si>
  <si>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</si>
  <si>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</si>
  <si>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</si>
  <si>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</si>
  <si>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</si>
  <si>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</si>
  <si>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</si>
  <si>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</si>
  <si>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</si>
  <si>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</si>
  <si>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</si>
  <si>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</si>
  <si>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</si>
  <si>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</si>
  <si>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</si>
  <si>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</si>
  <si>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</si>
  <si>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</si>
  <si>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</si>
  <si>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</si>
  <si>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</si>
  <si>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</si>
  <si>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</si>
  <si>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</si>
  <si>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</si>
  <si>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</si>
  <si>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</si>
  <si>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</si>
  <si>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</si>
  <si>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</si>
  <si>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</si>
  <si>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</si>
  <si>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</si>
  <si>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</si>
  <si>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</si>
  <si>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</si>
  <si>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</si>
  <si>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</si>
  <si>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</si>
  <si>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</si>
  <si>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</si>
  <si>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</si>
  <si>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</si>
  <si>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</si>
  <si>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</si>
  <si>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</si>
  <si>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</si>
  <si>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</si>
  <si>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</si>
  <si>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</si>
  <si>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</si>
  <si>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</si>
  <si>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</si>
  <si>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</si>
  <si>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</si>
  <si>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</si>
  <si>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</si>
  <si>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</si>
  <si>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</si>
  <si>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</si>
  <si>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</si>
  <si>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</si>
  <si>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</si>
  <si>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</si>
  <si>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</si>
  <si>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</si>
  <si>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</si>
  <si>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</si>
  <si>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</si>
  <si>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</si>
  <si>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</si>
  <si>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</si>
  <si>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</si>
  <si>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</si>
  <si>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</si>
  <si>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</si>
  <si>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</si>
  <si>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</si>
  <si>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</si>
  <si>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</si>
  <si>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</si>
  <si>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</si>
  <si>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</si>
  <si>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</si>
  <si>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</si>
  <si>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</si>
  <si>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</si>
  <si>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</si>
  <si>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</si>
  <si>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</si>
  <si>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</si>
  <si>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</si>
  <si>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</si>
  <si>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</si>
  <si>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</si>
  <si>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</si>
  <si>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</si>
  <si>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</si>
  <si>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</si>
  <si>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</si>
  <si>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</si>
  <si>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</si>
  <si>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</si>
  <si>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</si>
  <si>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</si>
  <si>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</si>
  <si>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</si>
  <si>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</si>
  <si>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</si>
  <si>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</si>
  <si>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</si>
  <si>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</si>
  <si>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</si>
  <si>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</si>
  <si>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</si>
  <si>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</si>
  <si>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</si>
  <si>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</si>
  <si>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</si>
  <si>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</si>
  <si>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</si>
  <si>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</si>
  <si>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</si>
  <si>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</si>
  <si>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</si>
  <si>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</si>
  <si>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</si>
  <si>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</si>
  <si>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</si>
  <si>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</si>
  <si>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</si>
  <si>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</si>
  <si>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</si>
  <si>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</si>
  <si>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</si>
  <si>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</si>
  <si>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</si>
  <si>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</si>
  <si>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</si>
  <si>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</si>
  <si>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</si>
  <si>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</si>
  <si>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</si>
  <si>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</si>
  <si>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</si>
  <si>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</si>
  <si>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</si>
  <si>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</si>
  <si>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</si>
  <si>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</si>
  <si>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</si>
  <si>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</si>
  <si>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</si>
  <si>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</si>
  <si>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</si>
  <si>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</si>
  <si>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</si>
  <si>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</si>
  <si>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</si>
  <si>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</si>
  <si>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</si>
  <si>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</si>
  <si>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</si>
  <si>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</si>
  <si>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</si>
  <si>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</si>
  <si>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</si>
  <si>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</si>
  <si>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</si>
  <si>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</si>
  <si>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</si>
  <si>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</si>
  <si>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</si>
  <si>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</si>
  <si>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</si>
  <si>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</si>
  <si>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</si>
  <si>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</si>
  <si>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</si>
  <si>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</si>
  <si>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</si>
  <si>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</si>
  <si>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</si>
  <si>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</si>
  <si>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</si>
  <si>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</si>
  <si>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</si>
  <si>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</si>
  <si>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</si>
  <si>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</si>
  <si>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</si>
  <si>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</si>
  <si>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</si>
  <si>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</si>
  <si>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</si>
  <si>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</si>
  <si>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</si>
  <si>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</si>
  <si>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</si>
  <si>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</si>
  <si>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</si>
  <si>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</si>
  <si>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</si>
  <si>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</si>
  <si>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</si>
  <si>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</si>
  <si>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</si>
  <si>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</si>
  <si>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</si>
  <si>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</si>
  <si>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</si>
  <si>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</si>
  <si>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</si>
  <si>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</si>
  <si>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</si>
  <si>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</si>
  <si>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</si>
  <si>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</si>
  <si>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</si>
  <si>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</si>
  <si>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</si>
  <si>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</si>
  <si>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</si>
  <si>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</si>
  <si>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</si>
  <si>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</si>
  <si>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</si>
  <si>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</si>
  <si>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</si>
  <si>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</si>
  <si>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</si>
  <si>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</si>
  <si>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</si>
  <si>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</si>
  <si>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</si>
  <si>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</si>
  <si>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</si>
  <si>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</si>
  <si>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</si>
  <si>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</si>
  <si>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</si>
  <si>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</si>
  <si>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</si>
  <si>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</si>
  <si>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</si>
  <si>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</si>
  <si>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</si>
  <si>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</si>
  <si>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</si>
  <si>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</si>
  <si>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</si>
  <si>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</si>
  <si>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</si>
  <si>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</si>
  <si>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</si>
  <si>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</si>
  <si>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</si>
  <si>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</si>
  <si>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</si>
  <si>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</si>
  <si>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</si>
  <si>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</si>
  <si>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</si>
  <si>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</si>
  <si>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</si>
  <si>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</si>
  <si>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</si>
  <si>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</si>
  <si>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</si>
  <si>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</si>
  <si>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</si>
  <si>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</si>
  <si>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</si>
  <si>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</si>
  <si>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</si>
  <si>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</si>
  <si>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</si>
  <si>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</si>
  <si>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</si>
  <si>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</si>
  <si>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</si>
  <si>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</si>
  <si>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</si>
  <si>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</si>
  <si>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</si>
  <si>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</si>
  <si>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</si>
  <si>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</si>
  <si>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</si>
  <si>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</si>
  <si>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</si>
  <si>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</si>
  <si>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</si>
  <si>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</si>
  <si>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</si>
  <si>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</si>
  <si>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</si>
  <si>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</si>
  <si>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</si>
  <si>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</si>
  <si>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</si>
  <si>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</si>
  <si>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</si>
  <si>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</si>
  <si>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</si>
  <si>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</si>
  <si>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</si>
  <si>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</si>
  <si>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</si>
  <si>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</si>
  <si>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</si>
  <si>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</si>
  <si>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</si>
  <si>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</si>
  <si>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</si>
  <si>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</si>
  <si>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</si>
  <si>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</si>
  <si>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</si>
  <si>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</si>
  <si>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</si>
  <si>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</si>
  <si>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</si>
  <si>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</si>
  <si>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</si>
  <si>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</si>
  <si>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</si>
  <si>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</si>
  <si>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</si>
  <si>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</si>
  <si>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</si>
  <si>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</si>
  <si>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</si>
  <si>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</si>
  <si>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</si>
  <si>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</si>
  <si>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</si>
  <si>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</si>
  <si>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</si>
  <si>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</si>
  <si>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</si>
  <si>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</si>
  <si>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</si>
  <si>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</si>
  <si>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</si>
  <si>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</si>
  <si>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</si>
  <si>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</si>
  <si>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</si>
  <si>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</si>
  <si>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</si>
  <si>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</si>
  <si>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</si>
  <si>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</si>
  <si>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</si>
  <si>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</si>
  <si>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</si>
  <si>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</si>
  <si>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</si>
  <si>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</si>
  <si>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</si>
  <si>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</si>
  <si>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</si>
  <si>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</si>
  <si>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</si>
  <si>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</si>
  <si>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</si>
  <si>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</si>
  <si>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</si>
  <si>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</si>
  <si>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</si>
  <si>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</si>
  <si>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</si>
  <si>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</si>
  <si>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</si>
  <si>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</si>
  <si>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</si>
  <si>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</si>
  <si>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</si>
  <si>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</si>
  <si>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</si>
  <si>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</si>
  <si>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</si>
  <si>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</si>
  <si>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</si>
  <si>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</si>
  <si>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</si>
  <si>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</si>
  <si>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</si>
  <si>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</si>
  <si>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</si>
  <si>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</si>
  <si>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</si>
  <si>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</si>
  <si>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</si>
  <si>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</si>
  <si>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</si>
  <si>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</si>
  <si>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</si>
  <si>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</si>
  <si>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</si>
  <si>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</si>
  <si>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</si>
  <si>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</si>
  <si>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</si>
  <si>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</si>
  <si>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</si>
  <si>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</si>
  <si>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</si>
  <si>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</si>
  <si>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</si>
  <si>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</si>
  <si>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</si>
  <si>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</si>
  <si>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</si>
  <si>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</si>
  <si>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</si>
  <si>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</si>
  <si>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</si>
  <si>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</si>
  <si>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</si>
  <si>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</si>
  <si>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</si>
  <si>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</si>
  <si>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</si>
  <si>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</si>
  <si>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</si>
  <si>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</si>
  <si>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</si>
  <si>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</si>
  <si>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</si>
  <si>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</si>
  <si>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</si>
  <si>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</si>
  <si>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</si>
  <si>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</si>
  <si>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</si>
  <si>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</si>
  <si>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</si>
  <si>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</si>
  <si>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</si>
  <si>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</si>
  <si>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</si>
  <si>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</si>
  <si>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</si>
  <si>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</si>
  <si>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</si>
  <si>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</si>
  <si>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</si>
  <si>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</si>
  <si>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</si>
  <si>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</si>
  <si>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</si>
  <si>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</si>
  <si>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</si>
  <si>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</si>
  <si>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</si>
  <si>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</si>
  <si>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</si>
  <si>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</si>
  <si>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</si>
  <si>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</si>
  <si>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</si>
  <si>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</si>
  <si>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</si>
  <si>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</si>
  <si>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</si>
  <si>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</si>
  <si>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</si>
  <si>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</si>
  <si>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</si>
  <si>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</si>
  <si>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</si>
  <si>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</si>
  <si>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</si>
  <si>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</si>
  <si>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</si>
  <si>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</si>
  <si>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</si>
  <si>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</si>
  <si>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</si>
  <si>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</si>
  <si>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</si>
  <si>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</si>
  <si>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</si>
  <si>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</si>
  <si>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</si>
  <si>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</si>
  <si>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</si>
  <si>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</si>
  <si>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</si>
  <si>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</si>
  <si>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</si>
  <si>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</si>
  <si>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</si>
  <si>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</si>
  <si>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</si>
  <si>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</si>
  <si>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</si>
  <si>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</si>
  <si>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</si>
  <si>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</si>
  <si>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</si>
  <si>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</si>
  <si>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</si>
  <si>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</si>
  <si>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</si>
  <si>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</si>
  <si>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</si>
  <si>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</si>
  <si>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</si>
  <si>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</si>
  <si>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</si>
  <si>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</si>
  <si>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</si>
  <si>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</si>
  <si>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</si>
  <si>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</si>
  <si>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</si>
  <si>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</si>
  <si>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</si>
  <si>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</si>
  <si>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</si>
  <si>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</si>
  <si>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</si>
  <si>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</si>
  <si>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</si>
  <si>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</si>
  <si>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</si>
  <si>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</si>
  <si>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</si>
  <si>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</si>
  <si>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</si>
  <si>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</si>
  <si>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</si>
  <si>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</si>
  <si>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</si>
  <si>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</si>
  <si>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</si>
  <si>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</si>
  <si>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</si>
  <si>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</si>
  <si>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</si>
  <si>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</si>
  <si>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</si>
  <si>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</si>
  <si>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</si>
  <si>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</si>
  <si>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</si>
  <si>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</si>
  <si>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</si>
  <si>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</si>
  <si>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</si>
  <si>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</si>
  <si>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</si>
  <si>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</si>
  <si>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</si>
  <si>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</si>
  <si>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</si>
  <si>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</si>
  <si>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</si>
  <si>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</si>
  <si>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</si>
  <si>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</si>
  <si>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</si>
  <si>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</si>
  <si>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</si>
  <si>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</si>
  <si>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</si>
  <si>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</si>
  <si>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</si>
  <si>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</si>
  <si>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</si>
  <si>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</si>
  <si>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</si>
  <si>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</si>
  <si>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</si>
  <si>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</si>
  <si>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</si>
  <si>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</si>
  <si>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</si>
  <si>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</si>
  <si>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</si>
  <si>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</si>
  <si>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</si>
  <si>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</si>
  <si>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</si>
  <si>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</si>
  <si>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</si>
  <si>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</si>
  <si>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</si>
  <si>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</si>
  <si>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</si>
  <si>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</si>
  <si>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</si>
  <si>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</si>
  <si>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</si>
  <si>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</si>
  <si>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</si>
  <si>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</si>
  <si>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</si>
  <si>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</si>
  <si>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</si>
  <si>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</si>
  <si>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</si>
  <si>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</si>
  <si>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</si>
  <si>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</si>
  <si>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</si>
  <si>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</si>
  <si>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</si>
  <si>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</si>
  <si>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</si>
  <si>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</si>
  <si>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</si>
  <si>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</si>
  <si>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</si>
  <si>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</si>
  <si>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</si>
  <si>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</si>
  <si>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</si>
  <si>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</si>
  <si>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</si>
  <si>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</si>
  <si>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</si>
  <si>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</si>
  <si>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</si>
  <si>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</si>
  <si>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</si>
  <si>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</si>
  <si>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</si>
  <si>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</si>
  <si>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</si>
  <si>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</si>
  <si>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</si>
  <si>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</si>
  <si>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</si>
  <si>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</si>
  <si>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</si>
  <si>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</si>
  <si>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</si>
  <si>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</si>
  <si>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</si>
  <si>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</si>
  <si>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</si>
  <si>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</si>
  <si>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</si>
  <si>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</si>
  <si>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</si>
  <si>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</si>
  <si>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</si>
  <si>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</si>
  <si>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</si>
  <si>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</si>
  <si>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</si>
  <si>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</si>
  <si>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</si>
  <si>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</si>
  <si>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</si>
  <si>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</si>
  <si>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</si>
  <si>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</si>
  <si>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</si>
  <si>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</si>
  <si>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</si>
  <si>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</si>
  <si>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</si>
  <si>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</si>
  <si>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</si>
  <si>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</si>
  <si>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</si>
  <si>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</si>
  <si>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</si>
  <si>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</si>
  <si>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</si>
  <si>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</si>
  <si>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</si>
  <si>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</si>
  <si>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</si>
  <si>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</si>
  <si>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</si>
  <si>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</si>
  <si>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</si>
  <si>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</si>
  <si>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</si>
  <si>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</si>
  <si>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</si>
  <si>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</si>
  <si>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</si>
  <si>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</si>
  <si>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</si>
  <si>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</si>
  <si>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</si>
  <si>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</si>
  <si>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</si>
  <si>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</si>
  <si>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</si>
  <si>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</si>
  <si>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</si>
  <si>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</si>
  <si>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</si>
  <si>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</si>
  <si>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</si>
  <si>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</si>
  <si>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</si>
  <si>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</si>
  <si>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</si>
  <si>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</si>
  <si>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</si>
  <si>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</si>
  <si>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</si>
  <si>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</si>
  <si>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</si>
  <si>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</si>
  <si>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</si>
  <si>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</si>
  <si>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</si>
  <si>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</si>
  <si>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</si>
  <si>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</si>
  <si>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</si>
  <si>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</si>
  <si>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</si>
  <si>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</si>
  <si>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</si>
  <si>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</si>
  <si>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</si>
  <si>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</si>
  <si>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</si>
  <si>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</si>
  <si>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</si>
  <si>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</si>
  <si>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</si>
  <si>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</si>
  <si>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</si>
  <si>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</si>
  <si>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</si>
  <si>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</si>
  <si>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</si>
  <si>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</si>
  <si>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</si>
  <si>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</si>
  <si>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</si>
  <si>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</si>
  <si>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</si>
  <si>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</si>
  <si>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</si>
  <si>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</si>
  <si>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</si>
  <si>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</si>
  <si>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</si>
  <si>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</si>
  <si>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</si>
  <si>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</si>
  <si>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</si>
  <si>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</si>
  <si>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</si>
  <si>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</si>
  <si>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</si>
  <si>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</si>
  <si>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</si>
  <si>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</si>
  <si>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</si>
  <si>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</si>
  <si>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</si>
  <si>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</si>
  <si>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</si>
  <si>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</si>
  <si>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</si>
  <si>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</si>
  <si>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</si>
  <si>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</si>
  <si>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</si>
  <si>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</si>
  <si>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</si>
  <si>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</si>
  <si>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</si>
  <si>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</si>
  <si>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</si>
  <si>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</si>
  <si>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</si>
  <si>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</si>
  <si>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</si>
  <si>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</si>
  <si>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</si>
  <si>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</si>
  <si>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</si>
  <si>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</si>
  <si>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</si>
  <si>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</si>
  <si>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</si>
  <si>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</si>
  <si>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</si>
  <si>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</si>
  <si>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</si>
  <si>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</si>
  <si>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</si>
  <si>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</si>
  <si>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</si>
  <si>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</si>
  <si>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</si>
  <si>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</si>
  <si>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</si>
  <si>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</si>
  <si>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</si>
  <si>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</si>
  <si>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</si>
  <si>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</si>
  <si>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</si>
  <si>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</si>
  <si>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</si>
  <si>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</si>
  <si>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</si>
  <si>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</si>
  <si>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</si>
  <si>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</si>
  <si>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</si>
  <si>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</si>
  <si>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</si>
  <si>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</si>
  <si>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</si>
  <si>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</si>
  <si>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</si>
  <si>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</si>
  <si>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</si>
  <si>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</si>
  <si>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</si>
  <si>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</si>
  <si>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</si>
  <si>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</si>
  <si>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</si>
  <si>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</si>
  <si>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</si>
  <si>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</si>
  <si>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</si>
  <si>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</si>
  <si>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</si>
  <si>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</si>
  <si>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</si>
  <si>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</si>
  <si>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</si>
  <si>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</si>
  <si>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</si>
  <si>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</si>
  <si>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</si>
  <si>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</si>
  <si>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</si>
  <si>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</si>
  <si>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</si>
  <si>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</si>
  <si>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</si>
  <si>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</si>
  <si>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</si>
  <si>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</si>
  <si>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</si>
  <si>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</si>
  <si>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</si>
  <si>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</si>
  <si>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</si>
  <si>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</si>
  <si>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</si>
  <si>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</si>
  <si>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</si>
  <si>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</si>
  <si>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</si>
  <si>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</si>
  <si>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</si>
  <si>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</si>
  <si>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</si>
  <si>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</si>
  <si>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</si>
  <si>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</si>
  <si>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</si>
  <si>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</si>
  <si>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</si>
  <si>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</si>
  <si>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</si>
  <si>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</si>
  <si>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</si>
  <si>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</si>
  <si>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</si>
  <si>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</si>
  <si>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</si>
  <si>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</si>
  <si>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</si>
  <si>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</si>
  <si>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</si>
  <si>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</si>
  <si>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</si>
  <si>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</si>
  <si>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</si>
  <si>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</si>
  <si>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</si>
  <si>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</si>
  <si>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</si>
  <si>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</si>
  <si>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</si>
  <si>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</si>
  <si>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</si>
  <si>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</si>
  <si>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</si>
  <si>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</si>
  <si>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</si>
  <si>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</si>
  <si>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</si>
  <si>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</si>
  <si>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</si>
  <si>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</si>
  <si>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</si>
  <si>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</si>
  <si>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</si>
  <si>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</si>
  <si>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</si>
  <si>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</si>
  <si>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</si>
  <si>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</si>
  <si>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</si>
  <si>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</si>
  <si>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</si>
  <si>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</si>
  <si>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</si>
  <si>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</si>
  <si>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</si>
  <si>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</si>
  <si>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</si>
  <si>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</si>
  <si>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</si>
  <si>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</si>
  <si>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</si>
  <si>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</si>
  <si>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</si>
  <si>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</si>
  <si>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</si>
  <si>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</si>
  <si>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</si>
  <si>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</si>
  <si>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</si>
  <si>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</si>
  <si>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</si>
  <si>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</si>
  <si>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</si>
  <si>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</si>
  <si>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</si>
  <si>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</si>
  <si>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</si>
  <si>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</si>
  <si>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</si>
  <si>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</si>
  <si>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</si>
  <si>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</si>
  <si>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</si>
  <si>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</si>
  <si>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</si>
  <si>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</si>
  <si>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</si>
  <si>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</si>
  <si>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</si>
  <si>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</si>
  <si>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</si>
  <si>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</si>
  <si>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</si>
  <si>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</si>
  <si>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</si>
  <si>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</si>
  <si>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</si>
  <si>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</si>
  <si>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</si>
  <si>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</si>
  <si>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</si>
  <si>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</si>
  <si>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</si>
  <si>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</si>
  <si>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</si>
  <si>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</si>
  <si>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</si>
  <si>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</si>
  <si>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</si>
  <si>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</si>
  <si>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</si>
  <si>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</si>
  <si>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</si>
  <si>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</si>
  <si>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</si>
  <si>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</si>
  <si>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</si>
  <si>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</si>
  <si>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</si>
  <si>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</si>
  <si>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</si>
  <si>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</si>
  <si>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</si>
  <si>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</si>
  <si>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</si>
  <si>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</si>
  <si>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</si>
  <si>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</si>
  <si>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</si>
  <si>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</si>
  <si>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</si>
  <si>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</si>
  <si>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</si>
  <si>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</si>
  <si>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</si>
  <si>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</si>
  <si>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</si>
  <si>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</si>
  <si>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</si>
  <si>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</si>
  <si>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</si>
  <si>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</si>
  <si>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</si>
  <si>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</si>
  <si>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</si>
  <si>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</si>
  <si>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</si>
  <si>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</si>
  <si>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</si>
  <si>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</si>
  <si>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</si>
  <si>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</si>
  <si>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</si>
  <si>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</si>
  <si>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</si>
  <si>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</si>
  <si>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</si>
  <si>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</si>
  <si>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</si>
  <si>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</si>
  <si>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</si>
  <si>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</si>
  <si>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</si>
  <si>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</si>
  <si>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</si>
  <si>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</si>
  <si>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</si>
  <si>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</si>
  <si>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</si>
  <si>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</si>
  <si>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</si>
  <si>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</si>
  <si>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</si>
  <si>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</si>
  <si>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</si>
  <si>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</si>
  <si>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</si>
  <si>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</si>
  <si>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</si>
  <si>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</si>
  <si>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</si>
  <si>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</si>
  <si>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</si>
  <si>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</si>
  <si>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</si>
  <si>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</si>
  <si>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</si>
  <si>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</si>
  <si>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</si>
  <si>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</si>
  <si>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</si>
  <si>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</si>
  <si>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</si>
  <si>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</si>
  <si>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</si>
  <si>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</si>
  <si>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</si>
  <si>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</si>
  <si>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</si>
  <si>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</si>
  <si>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</si>
  <si>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</si>
  <si>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</si>
  <si>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</si>
  <si>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</si>
  <si>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</si>
  <si>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</si>
  <si>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</si>
  <si>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</si>
  <si>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</si>
  <si>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</si>
  <si>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</si>
  <si>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</si>
  <si>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</si>
  <si>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</si>
  <si>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</si>
  <si>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</si>
  <si>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</si>
  <si>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</si>
  <si>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</si>
  <si>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</si>
  <si>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</si>
  <si>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</si>
  <si>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</si>
  <si>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</si>
  <si>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</si>
  <si>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</si>
  <si>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</si>
  <si>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</si>
  <si>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</si>
  <si>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</si>
  <si>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</si>
  <si>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</si>
  <si>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</si>
  <si>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</si>
  <si>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</si>
  <si>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</si>
  <si>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</si>
  <si>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</si>
  <si>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</si>
  <si>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</si>
  <si>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</si>
  <si>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</si>
  <si>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</si>
  <si>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</si>
  <si>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</si>
  <si>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</si>
  <si>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</si>
  <si>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</si>
  <si>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</si>
  <si>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</si>
  <si>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</si>
  <si>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</si>
  <si>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</si>
  <si>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</si>
  <si>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</si>
  <si>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</si>
  <si>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</si>
  <si>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</si>
  <si>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</si>
  <si>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</si>
  <si>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</si>
  <si>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</si>
  <si>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</si>
  <si>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</si>
  <si>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</si>
  <si>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</si>
  <si>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</si>
  <si>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</si>
  <si>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</si>
  <si>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</si>
  <si>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</si>
  <si>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</si>
  <si>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</si>
  <si>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</si>
  <si>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</si>
  <si>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</si>
  <si>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</si>
  <si>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</si>
  <si>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</si>
  <si>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</si>
  <si>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</si>
  <si>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</si>
  <si>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</si>
  <si>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</si>
  <si>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</si>
  <si>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</si>
  <si>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</si>
  <si>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</si>
  <si>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</si>
  <si>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</si>
  <si>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</si>
  <si>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</si>
  <si>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</si>
  <si>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</si>
  <si>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</si>
  <si>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</si>
  <si>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</si>
  <si>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</si>
  <si>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</si>
  <si>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</si>
  <si>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</si>
  <si>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</si>
  <si>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</si>
  <si>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</si>
  <si>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</si>
  <si>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</si>
  <si>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</si>
  <si>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</si>
  <si>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</si>
  <si>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</si>
  <si>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</si>
  <si>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</si>
  <si>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</si>
  <si>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</si>
  <si>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</si>
  <si>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</si>
  <si>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</si>
  <si>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</si>
  <si>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</si>
  <si>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</si>
  <si>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</si>
  <si>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</si>
  <si>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</si>
  <si>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</si>
  <si>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</si>
  <si>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</si>
  <si>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</si>
  <si>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</si>
  <si>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</si>
  <si>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</si>
  <si>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</si>
  <si>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</si>
  <si>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</si>
  <si>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</si>
  <si>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</si>
  <si>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</si>
  <si>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</si>
  <si>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</si>
  <si>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</si>
  <si>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</si>
  <si>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</si>
  <si>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</si>
  <si>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</si>
  <si>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</si>
  <si>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</si>
  <si>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</si>
  <si>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</si>
  <si>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</si>
  <si>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</si>
  <si>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</si>
  <si>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</si>
  <si>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</si>
  <si>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</si>
  <si>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</si>
  <si>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</si>
  <si>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</si>
  <si>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</si>
  <si>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</si>
  <si>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</si>
  <si>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</si>
  <si>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</si>
  <si>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</si>
  <si>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</si>
  <si>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</si>
  <si>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</si>
  <si>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</si>
  <si>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</si>
  <si>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</si>
  <si>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</si>
  <si>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</si>
  <si>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</si>
  <si>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</si>
  <si>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</si>
  <si>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</si>
  <si>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</si>
  <si>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</si>
  <si>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</si>
  <si>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</si>
  <si>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</si>
  <si>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</si>
  <si>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</si>
  <si>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</si>
  <si>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</si>
  <si>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</si>
  <si>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</si>
  <si>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</si>
  <si>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</si>
  <si>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</si>
  <si>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</si>
  <si>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</si>
  <si>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</si>
  <si>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</si>
  <si>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</si>
  <si>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</si>
  <si>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</si>
  <si>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</si>
  <si>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</si>
  <si>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</si>
  <si>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</si>
  <si>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</si>
  <si>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</si>
  <si>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</si>
  <si>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</si>
  <si>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</si>
  <si>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</si>
  <si>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</si>
  <si>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</si>
  <si>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</si>
  <si>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</si>
  <si>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</si>
  <si>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</si>
  <si>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</si>
  <si>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</si>
  <si>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</si>
  <si>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</si>
  <si>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</si>
  <si>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</si>
  <si>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</si>
  <si>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</si>
  <si>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</si>
  <si>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</si>
  <si>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</si>
  <si>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</si>
  <si>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</si>
  <si>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</si>
  <si>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</si>
  <si>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</si>
  <si>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</si>
  <si>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</si>
  <si>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</si>
  <si>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</si>
  <si>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</si>
  <si>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</si>
  <si>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</si>
  <si>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</si>
  <si>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</si>
  <si>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</si>
  <si>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</si>
  <si>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</si>
  <si>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</si>
  <si>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</si>
  <si>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</si>
  <si>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</si>
  <si>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</si>
  <si>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</si>
  <si>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</si>
  <si>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</si>
  <si>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</si>
  <si>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</si>
  <si>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</si>
  <si>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</si>
  <si>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</si>
  <si>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</si>
  <si>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</si>
  <si>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</si>
  <si>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</si>
  <si>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</si>
  <si>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</si>
  <si>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</si>
  <si>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</si>
  <si>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</si>
  <si>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</si>
  <si>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</si>
  <si>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</si>
  <si>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</si>
  <si>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</si>
  <si>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</si>
  <si>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</si>
  <si>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</si>
  <si>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</si>
  <si>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</si>
  <si>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</si>
  <si>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</si>
  <si>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</si>
  <si>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</si>
  <si>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</si>
  <si>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</si>
  <si>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</si>
  <si>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</si>
  <si>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</si>
  <si>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</si>
  <si>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</si>
  <si>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</si>
  <si>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</si>
  <si>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</si>
  <si>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</si>
  <si>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</si>
  <si>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</si>
  <si>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</si>
  <si>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</si>
  <si>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</si>
  <si>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</si>
  <si>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</si>
  <si>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</si>
  <si>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</si>
  <si>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</si>
  <si>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</si>
  <si>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</si>
  <si>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</si>
  <si>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</si>
  <si>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</si>
  <si>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</si>
  <si>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</si>
  <si>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</si>
  <si>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</si>
  <si>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</si>
  <si>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</si>
  <si>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</si>
  <si>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</si>
  <si>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</si>
  <si>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</si>
  <si>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</si>
  <si>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</si>
  <si>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</si>
  <si>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</si>
  <si>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</si>
  <si>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</si>
  <si>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</si>
  <si>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</si>
  <si>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</si>
  <si>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</si>
  <si>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</si>
  <si>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</si>
  <si>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</si>
  <si>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</si>
  <si>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</si>
  <si>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</si>
  <si>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</si>
  <si>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</si>
  <si>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</si>
  <si>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</si>
  <si>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</si>
  <si>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</si>
  <si>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</si>
  <si>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</si>
  <si>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</si>
  <si>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</si>
  <si>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</si>
  <si>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</si>
  <si>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</si>
  <si>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</si>
  <si>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</si>
  <si>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</si>
  <si>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</si>
  <si>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</si>
  <si>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</si>
  <si>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</si>
  <si>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</si>
  <si>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</si>
  <si>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</si>
  <si>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</si>
  <si>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</si>
  <si>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</si>
  <si>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</si>
  <si>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</si>
  <si>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</si>
  <si>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</si>
  <si>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</si>
  <si>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</si>
  <si>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</si>
  <si>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</si>
  <si>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</si>
  <si>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</si>
  <si>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</si>
  <si>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</si>
  <si>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</si>
  <si>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</si>
  <si>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</si>
  <si>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</si>
  <si>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</si>
  <si>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</si>
  <si>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</si>
  <si>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</si>
  <si>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</si>
  <si>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</si>
  <si>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</si>
  <si>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</si>
  <si>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</si>
  <si>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</si>
  <si>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</si>
  <si>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</si>
  <si>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</si>
  <si>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</si>
  <si>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</si>
  <si>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</si>
  <si>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</si>
  <si>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</si>
  <si>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</si>
  <si>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</si>
  <si>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</si>
  <si>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</si>
  <si>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</si>
  <si>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</si>
  <si>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</si>
  <si>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</si>
  <si>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</si>
  <si>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</si>
  <si>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</si>
  <si>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</si>
  <si>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</si>
  <si>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</si>
  <si>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</si>
  <si>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</si>
  <si>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</si>
  <si>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</si>
  <si>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</si>
  <si>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</si>
  <si>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</si>
  <si>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</si>
  <si>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</si>
  <si>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</si>
  <si>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</si>
  <si>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</si>
  <si>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</si>
  <si>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</si>
  <si>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</si>
  <si>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</si>
  <si>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</si>
  <si>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</si>
  <si>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</si>
  <si>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</si>
  <si>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</si>
  <si>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</si>
  <si>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</si>
  <si>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</si>
  <si>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</si>
  <si>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</si>
  <si>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</si>
  <si>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</si>
  <si>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</si>
  <si>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</si>
  <si>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</si>
  <si>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</si>
  <si>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</si>
  <si>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</si>
  <si>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</si>
  <si>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</si>
  <si>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</si>
  <si>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</si>
  <si>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</si>
  <si>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</si>
  <si>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</si>
  <si>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</si>
  <si>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</si>
  <si>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</si>
  <si>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</si>
  <si>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</si>
  <si>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</si>
  <si>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</si>
  <si>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</si>
  <si>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</si>
  <si>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</si>
  <si>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</si>
  <si>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</si>
  <si>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</si>
  <si>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</si>
  <si>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</si>
  <si>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</si>
  <si>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</si>
  <si>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</si>
  <si>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</si>
  <si>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</si>
  <si>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</si>
  <si>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</si>
  <si>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</si>
  <si>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</si>
  <si>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</si>
  <si>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</si>
  <si>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</si>
  <si>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</si>
  <si>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</si>
  <si>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</si>
  <si>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</si>
  <si>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</si>
  <si>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</si>
  <si>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</si>
  <si>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</si>
  <si>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</si>
  <si>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</si>
  <si>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</si>
  <si>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</si>
  <si>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</si>
  <si>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</si>
  <si>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</si>
  <si>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</si>
  <si>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</si>
  <si>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</si>
  <si>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</si>
  <si>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</si>
  <si>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</si>
  <si>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</si>
  <si>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</si>
  <si>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</si>
  <si>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</si>
  <si>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</si>
  <si>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</si>
  <si>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PCM-20251127-00000511</t>
  </si>
  <si>
    <t>60 min</t>
  </si>
  <si>
    <t xml:space="preserve"> PCM-20250215-00000830 </t>
  </si>
  <si>
    <t>LTE site still down and  site located in aramco area access issue need special permission</t>
  </si>
  <si>
    <t>PCM-20251127-00000574</t>
  </si>
  <si>
    <t>120 min</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</si>
  <si>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</si>
  <si>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</si>
  <si>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</si>
  <si>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</si>
  <si>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</si>
  <si>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</si>
  <si>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</si>
  <si>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</si>
  <si>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</si>
  <si>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PCM-20251127-00000583</t>
  </si>
  <si>
    <t>EM team moved need 35 min</t>
  </si>
  <si>
    <t>TT-20251126-01513 -no new PCM</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</si>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</sst>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165" fontId="26" fillId="2" borderId="1" xfId="0" applyNumberFormat="1" applyFont="1" applyFill="1" applyBorder="1" applyAlignment="1">
      <alignment horizontal="center" vertical="center" wrapText="1"/>
    </xf>
    <xf numFmtId="0" fontId="35"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66" dataDxfId="165" headerRowBorderDxfId="163" tableBorderDxfId="164" totalsRowBorderDxfId="162">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9" totalsRowShown="0" headerRowDxfId="149" dataDxfId="148" headerRowBorderDxfId="146" tableBorderDxfId="147" totalsRowBorderDxfId="145">
  <autoFilter ref="A1:CJ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7" totalsRowShown="0" headerRowDxfId="40" dataDxfId="39" headerRowBorderDxfId="37" tableBorderDxfId="38" totalsRowBorderDxfId="36">
  <autoFilter ref="A1:L3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3" dataDxfId="22" headerRowBorderDxfId="20" tableBorderDxfId="21">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7" headerRowBorderDxfId="5" tableBorderDxfId="6">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C13" sqref="C1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325.46677754629491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45988.415203472221</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45988.415203472221</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45988.415203472221</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45988.415203472221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45988.415203472221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45988.415203472221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45988.415203472221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45988.415203472221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45988.415203472221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45988.415203472221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45988.415203472221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45988.415203472221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45988.415203472221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45988.415203472221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45988.415203472221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45988.415203472221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45988.415203472221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45988.415203472221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45988.415203472221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45988.415203472221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45988.415203472221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45988.415203472221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45988.415203472221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45988.415203472221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45988.415203472221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45988.415203472221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45988.415203472221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45988.415203472221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45988.415203472221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45988.415203472221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45988.415203472221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45988.415203472221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45988.415203472221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45988.415203472221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45988.415203472221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45988.415203472221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45988.415203472221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45988.415203472221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45988.415203472221</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04C73170-BC79-49AF-AA0C-759E0EDAD155}"/>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9"/>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163.41536550925957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4.0277844907395774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9" t="s">
        <v>11065</v>
      </c>
      <c r="E5" s="99" t="s">
        <v>39021</v>
      </c>
      <c r="F5" s="100">
        <v>45988.188958333332</v>
      </c>
      <c r="G5" s="101">
        <f ca="1">IFERROR(NOW()-F5,"-")</f>
        <v>0.22624513888877118</v>
      </c>
      <c r="H5" s="144">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39109</v>
      </c>
      <c r="B6" s="18" t="str">
        <f>IFERROR(VLOOKUP(D6,DB!A:K,11,0),"")</f>
        <v>R2</v>
      </c>
      <c r="C6" s="18">
        <v>5</v>
      </c>
      <c r="D6" s="18" t="s">
        <v>24720</v>
      </c>
      <c r="E6" s="99" t="s">
        <v>39100</v>
      </c>
      <c r="F6" s="100">
        <v>45988.346597222226</v>
      </c>
      <c r="G6" s="101">
        <f ca="1">IFERROR(NOW()-F6,"-")</f>
        <v>6.8606249995355029E-2</v>
      </c>
      <c r="H6" s="100">
        <v>45988.338935185187</v>
      </c>
      <c r="I6" s="18" t="str">
        <f>IFERROR(VLOOKUP(D6,DB!A:F,6,0),"")</f>
        <v>SCECO</v>
      </c>
      <c r="J6" s="18" t="str">
        <f>IFERROR(VLOOKUP(D6,DB!A:G,7,0),"")</f>
        <v>No BB Shifted+No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45988.415203472221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45988.415203472221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45988.415203472221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45988.415203472221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45988.415203472221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45988.415203472221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45988.415203472221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45988.415203472221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45988.415203472221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45988.415203472221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45988.415203472221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45988.415203472221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45988.415203472221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45988.415203472221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45988.415203472221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45988.415203472221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45988.415203472221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45988.415203472221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45988.415203472221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45988.415203472221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45988.415203472221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45988.415203472221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45988.415203472221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45988.415203472221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45988.415203472221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45988.415203472221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45988.415203472221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45988.415203472221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45988.415203472221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45988.415203472221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45988.415203472221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45988.415203472221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45988.415203472221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45988.415203472221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45988.415203472221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45988.415203472221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45988.415203472221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45988.415203472221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45988.415203472221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45988.415203472221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45988.415203472221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45988.415203472221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45988.415203472221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45988.415203472221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45988.415203472221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45988.415203472221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45988.415203472221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45988.415203472221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45988.415203472221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45988.415203472221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45988.415203472221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45988.415203472221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45988.415203472221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45988.415203472221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45988.415203472221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45988.415203472221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45988.415203472221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45988.415203472221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45988.415203472221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45988.415203472221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45988.415203472221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45988.415203472221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45988.415203472221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45988.415203472221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45988.415203472221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45988.415203472221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45988.415203472221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45988.415203472221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45988.415203472221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45988.415203472221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45988.415203472221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45988.415203472221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45988.415203472221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45988.415203472221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45988.415203472221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45988.415203472221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45988.415203472221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45988.415203472221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45988.415203472221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45988.415203472221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45988.415203472221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45988.415203472221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45988.415203472221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45988.415203472221</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45988.415203472221</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45988.415203472221</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45988.415203472221</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45988.415203472221</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45988.415203472221</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45988.415203472221</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45988.415203472221</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45988.415203472221</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45988.415203472221</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sheetData>
  <dataValidations count="2">
    <dataValidation allowBlank="1" showInputMessage="1" showErrorMessage="1" sqref="E1" xr:uid="{4D935161-CDD3-4592-B877-3FB59C99E142}"/>
    <dataValidation type="list" allowBlank="1" showInputMessage="1" showErrorMessage="1" sqref="E3:E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45988.415203472221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45988.415203472221</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45988.415203472221</v>
      </c>
      <c r="H4" s="22"/>
      <c r="I4" s="19" t="str">
        <f>IFERROR(VLOOKUP(D4,DB!A:F,6,0),"")</f>
        <v/>
      </c>
      <c r="J4" s="18" t="str">
        <f>IFERROR(VLOOKUP(D4,DB!A:G,7,0),"")</f>
        <v/>
      </c>
      <c r="K4" s="42"/>
      <c r="L4" s="23" t="str">
        <f>IFERROR(VLOOKUP(D4,DB!A:I,9,0),"")</f>
        <v/>
      </c>
    </row>
    <row r="5" spans="1:13" ht="15" customHeight="1">
      <c r="A5" s="19"/>
      <c r="B5" s="58" t="str">
        <f>IFERROR(VLOOKUP(D5,DB!A:K,11,0),"")</f>
        <v/>
      </c>
      <c r="C5" s="18"/>
      <c r="D5" s="149"/>
      <c r="E5" s="18"/>
      <c r="F5" s="20"/>
      <c r="G5" s="21">
        <f t="shared" ca="1" si="0"/>
        <v>45988.415203472221</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45988.415203472221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45988.415203472221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45988.415203472221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45988.415203472221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45988.415203472221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45988.415203472221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45988.415203472221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45988.415203472221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45988.415203472221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45988.415203472221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45988.415203472221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45988.415203472221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45988.415203472221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45988.415203472221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45988.415203472221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45988.415203472221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45988.415203472221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45988.415203472221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45988.415203472221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45988.415203472221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45988.415203472221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45988.415203472221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45988.415203472221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45988.415203472221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45988.415203472221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45988.415203472221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45988.415203472221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45988.415203472221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45988.415203472221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45988.415203472221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45988.415203472221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45988.415203472221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45988.415203472221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45988.415203472221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45988.415203472221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45988.415203472221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45988.415203472221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45988.415203472221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45988.415203472221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45988.415203472221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45988.415203472221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45988.415203472221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45988.415203472221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45988.415203472221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45988.415203472221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45988.415203472221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45988.415203472221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45988.415203472221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45988.415203472221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45988.415203472221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45988.415203472221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45988.415203472221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45988.415203472221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45988.415203472221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45988.415203472221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45988.415203472221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45988.415203472221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45988.415203472221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45988.415203472221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45988.415203472221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45988.415203472221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45988.415203472221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45988.415203472221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45988.415203472221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45988.415203472221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45988.415203472221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45988.415203472221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45988.415203472221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45988.415203472221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45988.415203472221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45988.415203472221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45988.415203472221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45988.415203472221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45988.415203472221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45988.415203472221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45988.415203472221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45988.415203472221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45988.415203472221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45988.415203472221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45988.415203472221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45988.415203472221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45988.415203472221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45988.415203472221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45988.415203472221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45988.415203472221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45988.415203472221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45988.415203472221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45988.415203472221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45988.415203472221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45988.415203472221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45988.415203472221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45988.415203472221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45988.415203472221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45988.415203472221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45988.415203472221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45988.415203472221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45988.415203472221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45988.415203472221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45988.415203472221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45988.415203472221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45988.415203472221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45988.415203472221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45988.415203472221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45988.415203472221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45988.415203472221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45988.415203472221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45988.415203472221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45988.415203472221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45988.415203472221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45988.415203472221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45988.415203472221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45988.415203472221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45988.415203472221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45988.415203472221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45988.415203472221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45988.415203472221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45988.415203472221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45988.415203472221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45988.415203472221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45988.415203472221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45988.415203472221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45988.415203472221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45988.415203472221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45988.415203472221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45988.415203472221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45988.415203472221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45988.415203472221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45988.415203472221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45988.415203472221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45988.415203472221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45988.415203472221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45988.415203472221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45988.415203472221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45988.415203472221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45988.415203472221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45988.415203472221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45988.415203472221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45988.415203472221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45988.415203472221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45988.415203472221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45988.415203472221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45988.415203472221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45988.415203472221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45988.415203472221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45988.415203472221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45988.415203472221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45988.415203472221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45988.415203472221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45988.415203472221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45988.415203472221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45988.415203472221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45988.415203472221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45988.415203472221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45988.415203472221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45988.415203472221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45988.415203472221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45988.415203472221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45988.415203472221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45988.415203472221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45988.415203472221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45988.415203472221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45988.415203472221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45988.415203472221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45988.415203472221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45988.415203472221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45988.415203472221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45988.415203472221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45988.415203472221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45988.415203472221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45988.415203472221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45988.415203472221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45988.415203472221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45988.415203472221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45988.415203472221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45988.415203472221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45988.415203472221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45988.415203472221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45988.415203472221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45988.415203472221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45988.415203472221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45988.415203472221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45988.415203472221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45988.415203472221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45988.415203472221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45988.415203472221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45988.415203472221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45988.415203472221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45988.415203472221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45988.415203472221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45988.415203472221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45988.415203472221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45988.415203472221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45988.415203472221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45988.415203472221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45988.415203472221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45988.415203472221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45988.415203472221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45988.415203472221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45988.415203472221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45988.415203472221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45988.415203472221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45988.415203472221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45988.415203472221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45988.415203472221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45988.415203472221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45988.415203472221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45988.415203472221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45988.415203472221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45988.415203472221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45988.415203472221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45988.415203472221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45988.415203472221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45988.415203472221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45988.415203472221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45988.415203472221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45988.415203472221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45988.415203472221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45988.415203472221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45988.415203472221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45988.415203472221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45988.415203472221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45988.415203472221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45988.415203472221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45988.415203472221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45988.415203472221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45988.415203472221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45988.415203472221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45988.415203472221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45988.415203472221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45988.415203472221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45988.415203472221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45988.415203472221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45988.415203472221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45988.415203472221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45988.415203472221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45988.415203472221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45988.415203472221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45988.415203472221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45988.415203472221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45988.415203472221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45988.415203472221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45988.415203472221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45988.415203472221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45988.415203472221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45988.415203472221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45988.415203472221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45988.415203472221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45988.415203472221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45988.415203472221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45988.415203472221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45988.415203472221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45988.415203472221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45988.415203472221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45988.415203472221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45988.415203472221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45988.415203472221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45988.415203472221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45988.415203472221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45988.415203472221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45988.415203472221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45988.415203472221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45988.415203472221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45988.415203472221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45988.415203472221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45988.415203472221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45988.415203472221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45988.415203472221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45988.415203472221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45988.415203472221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45988.415203472221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45988.415203472221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45988.415203472221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45988.415203472221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45988.415203472221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45988.415203472221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45988.415203472221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45988.415203472221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45988.415203472221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45988.415203472221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45988.415203472221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45988.415203472221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45988.415203472221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45988.415203472221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45988.415203472221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45988.415203472221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45988.415203472221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45988.415203472221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45988.415203472221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45988.415203472221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45988.415203472221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45988.415203472221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45988.415203472221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45988.415203472221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45988.415203472221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45988.415203472221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45988.415203472221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45988.415203472221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45988.415203472221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45988.415203472221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45988.415203472221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45988.415203472221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45988.415203472221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45988.415203472221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45988.415203472221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45988.415203472221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45988.415203472221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45988.415203472221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45988.415203472221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45988.415203472221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45988.415203472221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45988.415203472221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45988.415203472221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45988.415203472221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45988.415203472221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45988.415203472221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45988.415203472221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45988.415203472221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45988.415203472221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45988.415203472221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45988.415203472221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45988.415203472221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45988.415203472221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45988.415203472221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45988.415203472221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45988.415203472221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45988.415203472221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45988.415203472221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45988.415203472221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45988.415203472221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45988.415203472221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45988.415203472221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45988.415203472221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45988.415203472221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45988.415203472221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45988.415203472221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45988.415203472221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45988.415203472221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45988.415203472221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45988.415203472221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45988.415203472221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45988.415203472221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45988.415203472221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45988.415203472221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45988.415203472221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45988.415203472221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45988.415203472221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45988.415203472221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45988.415203472221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45988.415203472221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45988.415203472221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45988.415203472221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45988.415203472221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45988.415203472221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45988.415203472221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45988.415203472221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45988.415203472221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45988.415203472221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45988.415203472221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45988.415203472221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45988.415203472221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45988.415203472221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45988.415203472221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45988.415203472221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45988.415203472221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45988.415203472221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45988.415203472221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45988.415203472221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45988.415203472221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45988.415203472221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45988.415203472221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45988.415203472221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45988.415203472221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45988.415203472221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45988.415203472221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45988.415203472221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45988.415203472221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45988.415203472221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45988.415203472221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45988.415203472221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45988.415203472221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45988.415203472221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45988.415203472221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45988.415203472221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45988.415203472221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45988.415203472221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45988.415203472221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45988.415203472221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45988.415203472221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45988.415203472221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45988.415203472221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45988.415203472221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45988.415203472221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45988.415203472221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45988.415203472221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45988.415203472221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45988.415203472221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45988.415203472221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45988.415203472221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45988.415203472221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45988.415203472221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45988.415203472221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45988.415203472221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45988.415203472221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45988.415203472221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45988.415203472221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45988.415203472221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45988.415203472221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45988.415203472221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45988.415203472221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45988.415203472221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45988.415203472221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45988.415203472221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45988.415203472221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45988.415203472221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45988.415203472221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45988.415203472221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45988.415203472221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45988.415203472221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45988.415203472221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45988.415203472221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45988.415203472221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45988.415203472221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45988.415203472221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45988.415203472221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45988.415203472221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45988.415203472221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45988.415203472221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45988.415203472221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45988.415203472221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45988.415203472221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45988.415203472221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45988.415203472221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45988.415203472221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45988.415203472221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45988.415203472221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45988.415203472221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45988.415203472221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45988.415203472221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45988.415203472221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45988.415203472221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45988.415203472221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45988.415203472221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45988.415203472221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45988.415203472221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45988.415203472221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45988.415203472221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45988.415203472221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45988.415203472221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45988.415203472221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45988.415203472221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45988.415203472221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45988.415203472221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45988.415203472221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45988.415203472221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45988.415203472221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45988.415203472221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45988.415203472221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45988.415203472221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45988.415203472221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45988.415203472221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45988.415203472221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45988.415203472221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45988.415203472221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45988.415203472221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45988.415203472221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45988.415203472221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45988.415203472221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45988.415203472221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45988.415203472221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45988.415203472221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45988.415203472221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45988.415203472221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45988.415203472221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45988.415203472221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45988.415203472221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45988.415203472221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45988.415203472221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45988.415203472221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45988.415203472221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45988.415203472221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45988.415203472221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45988.415203472221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45988.415203472221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45988.415203472221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45988.415203472221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45988.415203472221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45988.415203472221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45988.415203472221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45988.415203472221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45988.415203472221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45988.415203472221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45988.415203472221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45988.415203472221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45988.415203472221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45988.415203472221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45988.415203472221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45988.415203472221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45988.415203472221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45988.415203472221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45988.415203472221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45988.415203472221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45988.415203472221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45988.415203472221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45988.415203472221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45988.415203472221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45988.415203472221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45988.415203472221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45988.415203472221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45988.415203472221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45988.415203472221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45988.415203472221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45988.415203472221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45988.415203472221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45988.415203472221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45988.415203472221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45988.415203472221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45988.415203472221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45988.415203472221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45988.415203472221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45988.415203472221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45988.415203472221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45988.415203472221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45988.415203472221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45988.415203472221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45988.415203472221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45988.415203472221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45988.415203472221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45988.415203472221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45988.415203472221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45988.415203472221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45988.415203472221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45988.415203472221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45988.415203472221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45988.415203472221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45988.415203472221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45988.415203472221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45988.415203472221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45988.415203472221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45988.415203472221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45988.415203472221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45988.415203472221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45988.415203472221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45988.415203472221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45988.415203472221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45988.415203472221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45988.415203472221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45988.415203472221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45988.415203472221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45988.415203472221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45988.415203472221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45988.415203472221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45988.415203472221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45988.415203472221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45988.415203472221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45988.415203472221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45988.415203472221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45988.415203472221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45988.415203472221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45988.415203472221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45988.415203472221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45988.415203472221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45988.415203472221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45988.415203472221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45988.415203472221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45988.415203472221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45988.415203472221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45988.415203472221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45988.415203472221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45988.415203472221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45988.415203472221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45988.415203472221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45988.415203472221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45988.415203472221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45988.415203472221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45988.415203472221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45988.415203472221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45988.415203472221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45988.415203472221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45988.415203472221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45988.415203472221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45988.415203472221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45988.415203472221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45988.415203472221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45988.415203472221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45988.415203472221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45988.415203472221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45988.415203472221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45988.415203472221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45988.415203472221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45988.415203472221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45988.415203472221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45988.415203472221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45988.415203472221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45988.415203472221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45988.415203472221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45988.415203472221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45988.415203472221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45988.415203472221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45988.415203472221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45988.415203472221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45988.415203472221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45988.415203472221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45988.415203472221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45988.415203472221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45988.415203472221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45988.415203472221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45988.415203472221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45988.415203472221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45988.415203472221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45988.415203472221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45988.415203472221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45988.415203472221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45988.415203472221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45988.415203472221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45988.415203472221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45988.415203472221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45988.415203472221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45988.415203472221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45988.415203472221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45988.415203472221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45988.415203472221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45988.415203472221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45988.415203472221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45988.415203472221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45988.415203472221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45988.415203472221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45988.415203472221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45988.415203472221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45988.415203472221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45988.415203472221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45988.415203472221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45988.415203472221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45988.415203472221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45988.415203472221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45988.415203472221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45988.415203472221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45988.415203472221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45988.415203472221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45988.415203472221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45988.415203472221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45988.415203472221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45988.415203472221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45988.415203472221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45988.415203472221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45988.415203472221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45988.415203472221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45988.415203472221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45988.415203472221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45988.415203472221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45988.415203472221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45988.415203472221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45988.415203472221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45988.415203472221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45988.415203472221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45988.415203472221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45988.415203472221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45988.415203472221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45988.415203472221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45988.415203472221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45988.415203472221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45988.415203472221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45988.415203472221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45988.415203472221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45988.415203472221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45988.415203472221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45988.415203472221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45988.415203472221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45988.415203472221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45988.415203472221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45988.415203472221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45988.415203472221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45988.415203472221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45988.415203472221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45988.415203472221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45988.415203472221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45988.415203472221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45988.415203472221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45988.415203472221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45988.415203472221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45988.415203472221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45988.415203472221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45988.415203472221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45988.415203472221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45988.415203472221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45988.415203472221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45988.415203472221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45988.415203472221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45988.415203472221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45988.415203472221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45988.415203472221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45988.415203472221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45988.415203472221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45988.415203472221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45988.415203472221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45988.415203472221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45988.415203472221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45988.415203472221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45988.415203472221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45988.415203472221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45988.415203472221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45988.415203472221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45988.415203472221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45988.415203472221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45988.415203472221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45988.415203472221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45988.415203472221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45988.415203472221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45988.415203472221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45988.415203472221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45988.415203472221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45988.415203472221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45988.415203472221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45988.415203472221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45988.415203472221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45988.415203472221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45988.415203472221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45988.415203472221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45988.415203472221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45988.415203472221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45988.415203472221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45988.415203472221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45988.415203472221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45988.415203472221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45988.415203472221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45988.415203472221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45988.415203472221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45988.415203472221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45988.415203472221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45988.415203472221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45988.415203472221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45988.415203472221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45988.415203472221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45988.415203472221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45988.415203472221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45988.415203472221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45988.415203472221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45988.415203472221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45988.415203472221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45988.415203472221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45988.415203472221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45988.415203472221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45988.415203472221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45988.415203472221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45988.415203472221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45988.415203472221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45988.415203472221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45988.415203472221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45988.415203472221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45988.415203472221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45988.415203472221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45988.415203472221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45988.415203472221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45988.415203472221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45988.415203472221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45988.415203472221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45988.415203472221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45988.415203472221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45988.415203472221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45988.415203472221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45988.415203472221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45988.415203472221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45988.415203472221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45988.415203472221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45988.415203472221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45988.415203472221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45988.415203472221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45988.415203472221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45988.415203472221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45988.415203472221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45988.415203472221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45988.415203472221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45988.415203472221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45988.415203472221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45988.415203472221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45988.415203472221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45988.415203472221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45988.415203472221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45988.415203472221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45988.415203472221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45988.415203472221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45988.415203472221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45988.415203472221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45988.415203472221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45988.415203472221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45988.415203472221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45988.415203472221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45988.415203472221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45988.415203472221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45988.415203472221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45988.415203472221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45988.415203472221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45988.415203472221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45988.415203472221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45988.415203472221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45988.415203472221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45988.415203472221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45988.415203472221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45988.415203472221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45988.415203472221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45988.415203472221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45988.415203472221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45988.415203472221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45988.415203472221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45988.415203472221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45988.415203472221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45988.415203472221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45988.415203472221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45988.415203472221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45988.415203472221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45988.415203472221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45988.415203472221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45988.415203472221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45988.415203472221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45988.415203472221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45988.415203472221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45988.415203472221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45988.415203472221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45988.415203472221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45988.415203472221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45988.415203472221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45988.415203472221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45988.415203472221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45988.415203472221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45988.415203472221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45988.415203472221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45988.415203472221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45988.415203472221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45988.415203472221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45988.415203472221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45988.415203472221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45988.415203472221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45988.415203472221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45988.415203472221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45988.415203472221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45988.415203472221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45988.415203472221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45988.415203472221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45988.415203472221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45988.415203472221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45988.415203472221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45988.415203472221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45988.415203472221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45988.415203472221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45988.415203472221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45988.415203472221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45988.415203472221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45988.415203472221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45988.415203472221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45988.415203472221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45988.415203472221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45988.415203472221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45988.415203472221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45988.415203472221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45988.415203472221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45988.415203472221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45988.415203472221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45988.415203472221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45988.415203472221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45988.415203472221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45988.415203472221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45988.415203472221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45988.415203472221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45988.415203472221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45988.415203472221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45988.415203472221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45988.415203472221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45988.415203472221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45988.415203472221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45988.415203472221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45988.415203472221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45988.415203472221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45988.415203472221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45988.415203472221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45988.415203472221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45988.415203472221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45988.415203472221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45988.415203472221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45988.415203472221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45988.415203472221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45988.415203472221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45988.415203472221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45988.415203472221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45988.415203472221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45988.415203472221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45988.415203472221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45988.415203472221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45988.415203472221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45988.415203472221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45988.415203472221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45988.415203472221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45988.415203472221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45988.415203472221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45988.415203472221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45988.415203472221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45988.415203472221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45988.415203472221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45988.415203472221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45988.415203472221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45988.415203472221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45988.415203472221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45988.415203472221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45988.415203472221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45988.415203472221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45988.415203472221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45988.415203472221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45988.415203472221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45988.415203472221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45988.415203472221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45988.415203472221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45988.415203472221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45988.415203472221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45988.415203472221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45988.415203472221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45988.415203472221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45988.415203472221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45988.415203472221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45988.415203472221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45988.415203472221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45988.415203472221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45988.415203472221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45988.415203472221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45988.415203472221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45988.415203472221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45988.415203472221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45988.415203472221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45988.415203472221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45988.415203472221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45988.415203472221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45988.415203472221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45988.415203472221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45988.415203472221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45988.415203472221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45988.415203472221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45988.415203472221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45988.415203472221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45988.415203472221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45988.415203472221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45988.415203472221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45988.415203472221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45988.415203472221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45988.415203472221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45988.415203472221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45988.415203472221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45988.415203472221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45988.415203472221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45988.415203472221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45988.415203472221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45988.415203472221</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45988.415203472221</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45988.415203472221</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39111</v>
      </c>
      <c r="B2" s="88" t="str">
        <f>IFERROR(VLOOKUP(D2,DB!A:K,11,0),"")</f>
        <v>R4</v>
      </c>
      <c r="C2" s="90">
        <v>1</v>
      </c>
      <c r="D2" s="88" t="s">
        <v>35092</v>
      </c>
      <c r="E2" s="91" t="s">
        <v>39021</v>
      </c>
      <c r="F2" s="92">
        <v>45703.480717592596</v>
      </c>
      <c r="G2" s="93">
        <f ca="1">IFERROR(NOW()-F2,"")</f>
        <v>284.93448587962484</v>
      </c>
      <c r="H2" s="92">
        <v>45703.474768518521</v>
      </c>
      <c r="I2" s="92" t="str">
        <f>IFERROR(VLOOKUP(D2,DB!A:F,6,0),"")</f>
        <v>SCECO</v>
      </c>
      <c r="J2" s="92" t="str">
        <f>IFERROR(VLOOKUP(D2,DB!A:G,7,0),"")</f>
        <v>Dead</v>
      </c>
      <c r="K2" s="94" t="s">
        <v>39112</v>
      </c>
      <c r="L2" s="88" t="str">
        <f>IFERROR(VLOOKUP(D2,DB!A:I,9,0),"")</f>
        <v>Latis</v>
      </c>
    </row>
    <row r="3" spans="1:16" ht="15" customHeight="1">
      <c r="A3" s="110" t="s">
        <v>39113</v>
      </c>
      <c r="B3" s="110" t="str">
        <f>IFERROR(VLOOKUP(D3,DB!A:K,11,0),"")</f>
        <v>R4</v>
      </c>
      <c r="C3" s="90">
        <v>1</v>
      </c>
      <c r="D3" s="88" t="s">
        <v>37030</v>
      </c>
      <c r="E3" s="91" t="s">
        <v>39021</v>
      </c>
      <c r="F3" s="92">
        <v>45988.369444444441</v>
      </c>
      <c r="G3" s="93">
        <f t="shared" ref="G3:G25" ca="1" si="0">IFERROR(NOW()-F3,"")</f>
        <v>4.5759027780150063E-2</v>
      </c>
      <c r="H3" s="92">
        <v>45988.351921296293</v>
      </c>
      <c r="I3" s="92" t="str">
        <f>IFERROR(VLOOKUP(D3,DB!A:F,6,0),"")</f>
        <v>SCECO</v>
      </c>
      <c r="J3" s="92" t="str">
        <f>IFERROR(VLOOKUP(D3,DB!A:G,7,0),"")</f>
        <v>Dead</v>
      </c>
      <c r="K3" s="94" t="s">
        <v>39114</v>
      </c>
      <c r="L3" s="88" t="str">
        <f>IFERROR(VLOOKUP(D3,DB!A:I,9,0),"")</f>
        <v>Latis</v>
      </c>
    </row>
    <row r="4" spans="1:16" ht="15" customHeight="1">
      <c r="A4" s="110" t="s">
        <v>39115</v>
      </c>
      <c r="B4" s="110" t="str">
        <f>IFERROR(VLOOKUP(D4,DB!A:K,11,0),"")</f>
        <v>R4</v>
      </c>
      <c r="C4" s="90">
        <v>1</v>
      </c>
      <c r="D4" s="88" t="s">
        <v>36935</v>
      </c>
      <c r="E4" s="91" t="s">
        <v>39021</v>
      </c>
      <c r="F4" s="92"/>
      <c r="G4" s="93">
        <f t="shared" ca="1" si="0"/>
        <v>45988.415203472221</v>
      </c>
      <c r="H4" s="92">
        <v>45988.351921296293</v>
      </c>
      <c r="I4" s="92" t="str">
        <f>IFERROR(VLOOKUP(D4,DB!A:F,6,0),"")</f>
        <v>SCECO</v>
      </c>
      <c r="J4" s="92" t="str">
        <f>IFERROR(VLOOKUP(D4,DB!A:G,7,0),"")</f>
        <v>Dead</v>
      </c>
      <c r="K4" s="94" t="s">
        <v>39114</v>
      </c>
      <c r="L4" s="88" t="str">
        <f>IFERROR(VLOOKUP(D4,DB!A:I,9,0),"")</f>
        <v>Latis</v>
      </c>
    </row>
    <row r="5" spans="1:16" ht="15" customHeight="1">
      <c r="A5" s="110"/>
      <c r="B5" s="110" t="str">
        <f>IFERROR(VLOOKUP(D5,DB!A:K,11,0),"")</f>
        <v/>
      </c>
      <c r="C5" s="90"/>
      <c r="D5" s="88"/>
      <c r="E5" s="91"/>
      <c r="F5" s="92"/>
      <c r="G5" s="93">
        <f t="shared" ca="1" si="0"/>
        <v>45988.415203472221</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45988.415203472221</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45988.415203472221</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45988.415203472221</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45988.415203472221</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45988.415203472221</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45988.415203472221</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45988.415203472221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45988.415203472221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45988.415203472221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45988.415203472221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45988.415203472221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45988.415203472221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45988.415203472221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45988.415203472221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45988.415203472221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45988.415203472221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45988.415203472221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45988.415203472221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45988.415203472221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45988.415203472221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45988.415203472221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45988.415203472221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45988.415203472221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45988.415203472221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45988.415203472221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45988.415203472221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45988.415203472221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45988.415203472221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45988.415203472221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45988.415203472221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45988.415203472221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45988.415203472221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45988.415203472221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45988.415203472221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45988.415203472221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45988.415203472221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45988.415203472221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45988.415203472221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45988.415203472221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45988.415203472221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45988.415203472221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45988.415203472221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45988.415203472221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45988.415203472221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45988.415203472221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45988.415203472221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45988.415203472221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45988.415203472221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45988.415203472221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45988.415203472221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45988.415203472221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45988.415203472221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45988.415203472221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45988.415203472221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45988.415203472221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45988.415203472221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45988.415203472221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45988.415203472221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45988.415203472221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45988.415203472221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45988.415203472221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45988.415203472221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45988.415203472221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45988.415203472221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45988.415203472221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45988.415203472221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45988.415203472221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45988.415203472221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45988.415203472221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45988.415203472221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45988.415203472221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45988.415203472221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45988.415203472221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45988.415203472221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45988.415203472221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45988.415203472221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45988.415203472221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45988.415203472221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45988.415203472221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45988.415203472221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45988.415203472221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45988.415203472221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45988.415203472221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45988.415203472221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45988.415203472221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45988.415203472221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45988.415203472221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45988.415203472221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45988.415203472221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45988.415203472221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45988.415203472221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45988.415203472221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45988.415203472221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45988.415203472221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45988.415203472221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45988.415203472221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45988.415203472221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45988.415203472221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45988.415203472221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45988.415203472221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45988.415203472221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45988.415203472221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45988.415203472221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45988.415203472221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45988.415203472221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45988.415203472221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45988.415203472221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45988.415203472221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45988.415203472221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45988.415203472221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45988.415203472221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45988.415203472221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45988.415203472221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45988.415203472221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45988.415203472221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45988.415203472221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45988.415203472221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45988.415203472221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45988.415203472221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45988.415203472221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45988.415203472221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45988.415203472221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45988.415203472221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45988.415203472221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45988.415203472221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45988.415203472221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45988.415203472221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45988.415203472221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45988.415203472221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45988.415203472221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45988.415203472221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45988.415203472221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45988.415203472221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45988.415203472221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45988.415203472221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45988.415203472221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45988.415203472221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45988.415203472221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45988.415203472221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45988.415203472221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45988.415203472221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45988.415203472221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45988.415203472221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45988.415203472221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45988.415203472221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45988.415203472221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45988.415203472221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45988.415203472221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45988.415203472221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45988.415203472221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45988.415203472221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45988.415203472221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45988.415203472221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45988.415203472221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45988.415203472221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45988.415203472221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45988.415203472221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45988.415203472221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45988.415203472221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45988.415203472221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45988.415203472221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45988.415203472221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45988.415203472221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45988.415203472221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45988.415203472221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45988.415203472221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45988.415203472221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45988.415203472221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45988.415203472221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45988.415203472221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45988.415203472221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45988.415203472221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45988.415203472221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45988.415203472221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45988.415203472221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45988.415203472221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45988.415203472221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45988.415203472221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45988.415203472221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45988.415203472221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45988.415203472221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45988.415203472221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45988.415203472221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45988.415203472221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45988.415203472221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45988.415203472221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45988.415203472221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45988.415203472221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45988.415203472221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45988.415203472221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45988.415203472221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45988.415203472221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45988.415203472221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45988.415203472221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45988.415203472221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45988.415203472221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45988.415203472221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45988.415203472221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45988.415203472221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45988.415203472221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45988.415203472221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45988.415203472221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45988.415203472221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45988.415203472221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45988.415203472221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45988.415203472221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45988.415203472221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45988.415203472221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45988.415203472221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45988.415203472221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45988.415203472221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45988.415203472221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81" ca="1" si="4">IFERROR(NOW()-F218,"")</f>
        <v>45988.415203472221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45988.415203472221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45988.415203472221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45988.415203472221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45988.415203472221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45988.415203472221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45988.415203472221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45988.415203472221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45988.415203472221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45988.415203472221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45988.415203472221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45988.415203472221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45988.415203472221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45988.415203472221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45988.415203472221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45988.415203472221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45988.415203472221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45988.415203472221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45988.415203472221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45988.415203472221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45988.415203472221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45988.415203472221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45988.415203472221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45988.415203472221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45988.415203472221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45988.415203472221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45988.415203472221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45988.415203472221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45988.415203472221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45988.415203472221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45988.415203472221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45988.415203472221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45988.415203472221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45988.415203472221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45988.415203472221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45988.415203472221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45988.415203472221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45988.415203472221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45988.415203472221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45988.415203472221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45988.415203472221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45988.415203472221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45988.415203472221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45988.415203472221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45988.415203472221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45988.415203472221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45988.415203472221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45988.415203472221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45988.415203472221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45988.415203472221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45988.415203472221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45988.415203472221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45988.415203472221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45988.415203472221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45988.415203472221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45988.415203472221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45988.415203472221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45988.415203472221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45988.415203472221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45988.415203472221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45988.415203472221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45988.415203472221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45988.415203472221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45988.415203472221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ref="G282:G327" ca="1" si="5">IFERROR(NOW()-F282,"")</f>
        <v>45988.415203472221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45988.415203472221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45988.415203472221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45988.415203472221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45988.415203472221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45988.415203472221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45988.415203472221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45988.415203472221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45988.415203472221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45988.415203472221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45988.415203472221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45988.415203472221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45988.415203472221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45988.415203472221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45988.415203472221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45988.415203472221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45988.415203472221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45988.415203472221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45988.415203472221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45988.415203472221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45988.415203472221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45988.415203472221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45988.415203472221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45988.415203472221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45988.415203472221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45988.415203472221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45988.415203472221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45988.415203472221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45988.415203472221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45988.415203472221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45988.415203472221</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45988.415203472221</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45988.415203472221</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45988.415203472221</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45988.415203472221</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45988.415203472221</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45988.415203472221</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45988.415203472221</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45988.415203472221</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45988.415203472221</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45988.415203472221</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45988.415203472221</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45988.415203472221</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45988.415203472221</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45988.415203472221</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45988.415203472221</v>
      </c>
      <c r="H327" s="92"/>
      <c r="I327" s="110" t="str">
        <f>IFERROR(VLOOKUP(D327,DB!A:F,6,0),"")</f>
        <v/>
      </c>
      <c r="J327" s="110" t="str">
        <f>IFERROR(VLOOKUP(D327,DB!A:G,7,0),"")</f>
        <v/>
      </c>
      <c r="K327" s="94"/>
      <c r="L327" s="88" t="str">
        <f>IFERROR(VLOOKUP(D327,DB!A:I,9,0),"")</f>
        <v/>
      </c>
    </row>
  </sheetData>
  <dataValidations count="2">
    <dataValidation allowBlank="1" showInputMessage="1" showErrorMessage="1" sqref="E1" xr:uid="{A4F81451-56CC-4543-9497-104C4E44EE4B}"/>
    <dataValidation type="list" allowBlank="1" showInputMessage="1" showErrorMessage="1" sqref="E2:E3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tabSelected="1" workbookViewId="0">
      <selection activeCell="A7" sqref="A7"/>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39116</v>
      </c>
      <c r="B2" s="37" t="str">
        <f>IFERROR(VLOOKUP(D2,DB!A:K,11,0),"")</f>
        <v>R5</v>
      </c>
      <c r="C2" s="37">
        <v>3</v>
      </c>
      <c r="D2" s="103" t="s">
        <v>36011</v>
      </c>
      <c r="E2" s="37" t="s">
        <v>39021</v>
      </c>
      <c r="F2" s="38">
        <v>45891.832060185188</v>
      </c>
      <c r="G2" s="105">
        <f ca="1">IFERROR(NOW()-F2,"")</f>
        <v>96.583143287032726</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62.226326157404401</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39.754092361108633</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19">
        <v>45981.373298611114</v>
      </c>
      <c r="G5" s="108">
        <f ca="1">IFERROR(NOW()-F5,"")</f>
        <v>7.0419048611074686</v>
      </c>
      <c r="H5" s="119">
        <v>45981.360798611109</v>
      </c>
      <c r="I5" s="106" t="str">
        <f>IFERROR(VLOOKUP(D5,DB!A:F,6,0),"")</f>
        <v>SCECO</v>
      </c>
      <c r="J5" s="106" t="str">
        <f>IFERROR(VLOOKUP(D5,DB!A:G,7,0),"")</f>
        <v>Dead</v>
      </c>
      <c r="K5" s="106" t="s">
        <v>39123</v>
      </c>
      <c r="L5" s="106" t="str">
        <f>IFERROR(VLOOKUP(D5,DB!A:I,9,0),"")</f>
        <v>Latis</v>
      </c>
    </row>
    <row r="6" spans="1:13" s="39" customFormat="1">
      <c r="A6" s="37" t="s">
        <v>39124</v>
      </c>
      <c r="B6" s="37" t="str">
        <f>IFERROR(VLOOKUP(D6,DB!A:K,11,0),"")</f>
        <v>R5</v>
      </c>
      <c r="C6" s="37">
        <v>1</v>
      </c>
      <c r="D6" s="37" t="s">
        <v>35154</v>
      </c>
      <c r="E6" s="37" t="s">
        <v>39021</v>
      </c>
      <c r="F6" s="148">
        <v>45988.370937500003</v>
      </c>
      <c r="G6" s="108">
        <f ca="1">IFERROR(NOW()-F6,"")</f>
        <v>4.4265972217544913E-2</v>
      </c>
      <c r="H6" s="38">
        <v>45988.360231481478</v>
      </c>
      <c r="I6" s="37" t="str">
        <f>IFERROR(VLOOKUP(D6,DB!A:F,6,0),"")</f>
        <v>Generator-SG</v>
      </c>
      <c r="J6" s="37" t="str">
        <f>IFERROR(VLOOKUP(D6,DB!A:G,7,0),"")</f>
        <v>Dead</v>
      </c>
      <c r="K6" s="37" t="s">
        <v>39125</v>
      </c>
      <c r="L6" s="37" t="str">
        <f>IFERROR(VLOOKUP(D6,DB!A:I,9,0),"")</f>
        <v>Latis</v>
      </c>
    </row>
    <row r="7" spans="1:13" s="39" customFormat="1">
      <c r="A7" s="37" t="s">
        <v>39126</v>
      </c>
      <c r="B7" s="37" t="str">
        <f>IFERROR(VLOOKUP(D7,DB!A:K,11,0),"")</f>
        <v/>
      </c>
      <c r="C7" s="37"/>
      <c r="D7" s="37"/>
      <c r="E7" s="37"/>
      <c r="F7" s="38"/>
      <c r="G7" s="108">
        <f t="shared" ref="G7:G37" ca="1" si="2">IFERROR(NOW()-F7,"")</f>
        <v>45988.415203472221</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45988.415203472221</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45988.415203472221</v>
      </c>
      <c r="H9" s="38"/>
      <c r="I9" s="37" t="str">
        <f>IFERROR(VLOOKUP(D9,DB!A:F,6,0),"")</f>
        <v/>
      </c>
      <c r="J9" s="37" t="str">
        <f>IFERROR(VLOOKUP(D9,DB!A:G,7,0),"")</f>
        <v/>
      </c>
      <c r="K9" s="37"/>
      <c r="L9" s="37" t="str">
        <f>IFERROR(VLOOKUP(D9,DB!A:I,9,0),"")</f>
        <v/>
      </c>
    </row>
    <row r="10" spans="1:13" s="39" customFormat="1" ht="15.75">
      <c r="A10" s="37"/>
      <c r="B10" s="37" t="str">
        <f>IFERROR(VLOOKUP(D10,DB!A:K,11,0),"")</f>
        <v/>
      </c>
      <c r="C10" s="37"/>
      <c r="D10" s="147"/>
      <c r="E10" s="37"/>
      <c r="F10" s="38"/>
      <c r="G10" s="146">
        <f t="shared" ca="1" si="2"/>
        <v>45988.415203472221</v>
      </c>
      <c r="H10" s="38"/>
      <c r="I10" s="37" t="str">
        <f>IFERROR(VLOOKUP(D10,DB!A:F,6,0),"")</f>
        <v/>
      </c>
      <c r="J10" s="37" t="str">
        <f>IFERROR(VLOOKUP(D10,DB!A:G,7,0),"")</f>
        <v/>
      </c>
      <c r="K10" s="37"/>
      <c r="L10" s="37" t="str">
        <f>IFERROR(VLOOKUP(D10,DB!A:I,9,0),"")</f>
        <v/>
      </c>
    </row>
    <row r="11" spans="1:13" s="39" customFormat="1">
      <c r="A11" s="37"/>
      <c r="B11" s="37" t="str">
        <f>IFERROR(VLOOKUP(D11,DB!A:K,11,0),"")</f>
        <v/>
      </c>
      <c r="C11" s="37"/>
      <c r="D11"/>
      <c r="E11" s="37"/>
      <c r="F11" s="38"/>
      <c r="G11" s="146">
        <f t="shared" ca="1" si="2"/>
        <v>45988.415203472221</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46">
        <f t="shared" ca="1" si="2"/>
        <v>45988.415203472221</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6">
        <f t="shared" ca="1" si="2"/>
        <v>45988.415203472221</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6">
        <f t="shared" ca="1" si="2"/>
        <v>45988.415203472221</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6">
        <f t="shared" ca="1" si="2"/>
        <v>45988.415203472221</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6">
        <f t="shared" ca="1" si="2"/>
        <v>45988.415203472221</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6">
        <f t="shared" ca="1" si="2"/>
        <v>45988.415203472221</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6">
        <f t="shared" ca="1" si="2"/>
        <v>45988.415203472221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6">
        <f t="shared" ca="1" si="2"/>
        <v>45988.415203472221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6">
        <f t="shared" ca="1" si="2"/>
        <v>45988.415203472221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6">
        <f t="shared" ca="1" si="2"/>
        <v>45988.415203472221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6">
        <f t="shared" ca="1" si="2"/>
        <v>45988.415203472221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6">
        <f t="shared" ca="1" si="2"/>
        <v>45988.415203472221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6">
        <f t="shared" ca="1" si="2"/>
        <v>45988.415203472221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6">
        <f t="shared" ca="1" si="2"/>
        <v>45988.415203472221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6">
        <f t="shared" ca="1" si="2"/>
        <v>45988.415203472221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6">
        <f t="shared" ca="1" si="2"/>
        <v>45988.415203472221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6">
        <f t="shared" ca="1" si="2"/>
        <v>45988.415203472221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6">
        <f t="shared" ca="1" si="2"/>
        <v>45988.415203472221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6">
        <f t="shared" ca="1" si="2"/>
        <v>45988.415203472221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6">
        <f t="shared" ca="1" si="2"/>
        <v>45988.415203472221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6">
        <f t="shared" ca="1" si="2"/>
        <v>45988.415203472221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6">
        <f t="shared" ca="1" si="2"/>
        <v>45988.415203472221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6">
        <f t="shared" ca="1" si="2"/>
        <v>45988.415203472221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6">
        <f t="shared" ca="1" si="2"/>
        <v>45988.415203472221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6">
        <f t="shared" ca="1" si="2"/>
        <v>45988.415203472221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6">
        <f t="shared" ca="1" si="2"/>
        <v>45988.415203472221</v>
      </c>
      <c r="H37" s="38"/>
      <c r="I37" s="37" t="str">
        <f>IFERROR(VLOOKUP(D37,DB!A:F,6,0),"")</f>
        <v/>
      </c>
      <c r="J37" s="37" t="str">
        <f>IFERROR(VLOOKUP(D37,DB!A:G,7,0),"")</f>
        <v/>
      </c>
      <c r="K37" s="37"/>
      <c r="L37" s="37" t="str">
        <f>IFERROR(VLOOKUP(D37,DB!A:I,9,0),"")</f>
        <v/>
      </c>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45988.415203472221</v>
      </c>
      <c r="H2"/>
      <c r="I2" s="124" t="str">
        <f>IFERROR(VLOOKUP(D2,DB!A:F,6,0),"")</f>
        <v/>
      </c>
      <c r="J2" s="124" t="str">
        <f>IFERROR(VLOOKUP(D2,DB!A:G,7,0),"")</f>
        <v/>
      </c>
      <c r="K2" s="127"/>
      <c r="L2" s="128" t="str">
        <f>IFERROR(VLOOKUP(D2,DB!A:I,9,0),"")</f>
        <v/>
      </c>
    </row>
    <row r="3" spans="1:16382" ht="31.5" customHeight="1">
      <c r="A3" s="123"/>
      <c r="B3" s="124" t="str">
        <f>IFERROR(VLOOKUP(D3,DB!A:K,11,0),"")</f>
        <v/>
      </c>
      <c r="C3" s="125"/>
      <c r="D3" s="124"/>
      <c r="E3" s="106"/>
      <c r="F3" s="126"/>
      <c r="G3" s="72">
        <f ca="1">IFERROR(NOW()-F3,"-")</f>
        <v>45988.415203472221</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45988.415203472221</v>
      </c>
      <c r="H4" s="126"/>
      <c r="I4" s="124" t="str">
        <f>IFERROR(VLOOKUP(D4,DB!A:F,6,0),"")</f>
        <v/>
      </c>
      <c r="J4" s="124" t="str">
        <f>IFERROR(VLOOKUP(D4,DB!A:G,7,0),"")</f>
        <v/>
      </c>
      <c r="K4" s="127" t="s">
        <v>39127</v>
      </c>
      <c r="L4" s="128" t="str">
        <f>IFERROR(VLOOKUP(D4,DB!A:I,9,0),"")</f>
        <v/>
      </c>
    </row>
    <row r="5" spans="1:16382" ht="31.5" customHeight="1">
      <c r="A5" s="123"/>
      <c r="B5" s="124" t="str">
        <f>IFERROR(VLOOKUP(D5,DB!A:K,11,0),"")</f>
        <v/>
      </c>
      <c r="C5" s="125"/>
      <c r="D5" s="124"/>
      <c r="E5" s="106"/>
      <c r="F5" s="126"/>
      <c r="G5" s="72">
        <f ca="1">IFERROR(NOW()-F5,"-")</f>
        <v>45988.415203472221</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45988.415203472221</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45988.415203472221</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45988.415203472221</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45988.415203472221</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45988.415203472221</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45988.415203472221</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45988.415203472221</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45988.415203472221</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45988.415203472221</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45988.415203472221</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45988.415203472221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45988.415203472221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2"/>
      <c r="E18" s="106"/>
      <c r="F18" s="126"/>
      <c r="G18" s="72">
        <f ca="1">IFERROR(NOW()-F18,"-")</f>
        <v>45988.415203472221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45988.415203472221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45988.415203472221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45988.415203472221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45988.415203472221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45988.415203472221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45988.415203472221</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45988.415203472221</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45988.415203472221</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45988.415203472221</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45988.415203472221</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45988.415203472221</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45988.415203472221</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45988.415203472221</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2"/>
      <c r="E32" s="106"/>
      <c r="F32" s="126"/>
      <c r="G32" s="72">
        <f ca="1">IFERROR(NOW()-F32,"-")</f>
        <v>45988.415203472221</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45988.415203472221</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45988.415203472221</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45988.415203472221</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45988.415203472221</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45988.415203472221</v>
      </c>
      <c r="H37" s="126"/>
      <c r="I37" s="124" t="str">
        <f>IFERROR(VLOOKUP(D37,DB!A:F,6,0),"")</f>
        <v/>
      </c>
      <c r="J37" s="124" t="str">
        <f>IFERROR(VLOOKUP(D37,DB!A:G,7,0),"")</f>
        <v/>
      </c>
      <c r="K37" s="127"/>
      <c r="L37" s="128" t="str">
        <f>IFERROR(VLOOKUP(D37,DB!A:I,9,0),"")</f>
        <v/>
      </c>
    </row>
  </sheetData>
  <dataValidations count="2">
    <dataValidation allowBlank="1" showInputMessage="1" showErrorMessage="1" sqref="E1" xr:uid="{9E1BC488-8814-4F8A-8DBE-742B3278AB71}"/>
    <dataValidation type="list" allowBlank="1" showInputMessage="1" showErrorMessage="1" sqref="E2:E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2025-11-27T06:57:55Z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