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350" documentId="120_S{2AC9BD13-BADA-5192-A53E-5A8FF88502F6}" xr6:coauthVersionLast="47" xr6:coauthVersionMax="47" xr10:uidLastSave="{A0B13F54-BCD4-4BC5-8BD8-EDCC97458931}"/>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G2" i="5"/>
  <c r="I3" i="5"/>
  <c r="B6" i="5"/>
  <c r="I6" i="5"/>
  <c r="J6" i="5"/>
  <c r="L6" i="5"/>
  <c r="B7" i="5"/>
  <c r="I7" i="5"/>
  <c r="J7" i="5"/>
  <c r="L7" i="5"/>
  <c r="B8" i="5"/>
  <c r="I8" i="5"/>
  <c r="J8" i="5"/>
  <c r="L8" i="5"/>
  <c r="B9" i="5"/>
  <c r="I9" i="5"/>
  <c r="J9" i="5"/>
  <c r="L9" i="5"/>
  <c r="B10" i="5"/>
  <c r="I10" i="5"/>
  <c r="J10" i="5"/>
  <c r="L10" i="5"/>
  <c r="B11" i="5"/>
  <c r="I11" i="5"/>
  <c r="J11" i="5"/>
  <c r="L11" i="5"/>
  <c r="B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<sst xmlns="http://schemas.openxmlformats.org/spreadsheetml/2006/main" count="180277" uniqueCount="39123">
  <si>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</si>
  <si>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</si>
  <si>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</si>
  <si>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</si>
  <si>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</si>
  <si>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</si>
  <si>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</si>
  <si>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</si>
  <si>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</si>
  <si>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</si>
  <si>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</si>
  <si>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</si>
  <si>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</si>
  <si>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</si>
  <si>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</si>
  <si>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</si>
  <si>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</si>
  <si>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</si>
  <si>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</si>
  <si>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</si>
  <si>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</si>
  <si>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</si>
  <si>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</si>
  <si>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</si>
  <si>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</si>
  <si>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</si>
  <si>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</si>
  <si>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</si>
  <si>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</si>
  <si>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</si>
  <si>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</si>
  <si>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</si>
  <si>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</si>
  <si>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</si>
  <si>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</si>
  <si>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</si>
  <si>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</si>
  <si>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</si>
  <si>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</si>
  <si>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</si>
  <si>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</si>
  <si>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</si>
  <si>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</si>
  <si>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</si>
  <si>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</si>
  <si>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</si>
  <si>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</si>
  <si>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</si>
  <si>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</si>
  <si>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</si>
  <si>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</si>
  <si>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</si>
  <si>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</si>
  <si>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</si>
  <si>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</si>
  <si>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</si>
  <si>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</si>
  <si>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</si>
  <si>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</si>
  <si>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</si>
  <si>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</si>
  <si>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</si>
  <si>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</si>
  <si>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</si>
  <si>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</si>
  <si>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</si>
  <si>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</si>
  <si>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</si>
  <si>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</si>
  <si>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</si>
  <si>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</si>
  <si>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</si>
  <si>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</si>
  <si>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</si>
  <si>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</si>
  <si>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</si>
  <si>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</si>
  <si>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</si>
  <si>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</si>
  <si>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</si>
  <si>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</si>
  <si>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</si>
  <si>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</si>
  <si>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</si>
  <si>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</si>
  <si>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</si>
  <si>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</si>
  <si>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</si>
  <si>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</si>
  <si>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</si>
  <si>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</si>
  <si>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</si>
  <si>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</si>
  <si>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</si>
  <si>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</si>
  <si>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</si>
  <si>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</si>
  <si>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</si>
  <si>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</si>
  <si>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</si>
  <si>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</si>
  <si>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</si>
  <si>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</si>
  <si>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</si>
  <si>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</si>
  <si>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</si>
  <si>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</si>
  <si>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</si>
  <si>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</si>
  <si>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</si>
  <si>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</si>
  <si>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</si>
  <si>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</si>
  <si>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</si>
  <si>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</si>
  <si>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</si>
  <si>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</si>
  <si>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</si>
  <si>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</si>
  <si>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</si>
  <si>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</si>
  <si>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</si>
  <si>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</si>
  <si>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</si>
  <si>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</si>
  <si>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</si>
  <si>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</si>
  <si>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</si>
  <si>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</si>
  <si>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</si>
  <si>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</si>
  <si>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</si>
  <si>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</si>
  <si>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</si>
  <si>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</si>
  <si>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</si>
  <si>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</si>
  <si>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</si>
  <si>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</si>
  <si>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</si>
  <si>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</si>
  <si>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</si>
  <si>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</si>
  <si>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</si>
  <si>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</si>
  <si>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</si>
  <si>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</si>
  <si>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</si>
  <si>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</si>
  <si>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</si>
  <si>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</si>
  <si>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</si>
  <si>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</si>
  <si>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</si>
  <si>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</si>
  <si>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</si>
  <si>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</si>
  <si>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</si>
  <si>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</si>
  <si>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</si>
  <si>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</si>
  <si>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</si>
  <si>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</si>
  <si>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</si>
  <si>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</si>
  <si>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</si>
  <si>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</si>
  <si>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</si>
  <si>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</si>
  <si>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</si>
  <si>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</si>
  <si>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</si>
  <si>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</si>
  <si>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</si>
  <si>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</si>
  <si>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</si>
  <si>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</si>
  <si>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</si>
  <si>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</si>
  <si>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</si>
  <si>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</si>
  <si>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</si>
  <si>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</si>
  <si>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</si>
  <si>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</si>
  <si>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</si>
  <si>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</si>
  <si>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</si>
  <si>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</si>
  <si>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</si>
  <si>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</si>
  <si>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</si>
  <si>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</si>
  <si>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</si>
  <si>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</si>
  <si>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</si>
  <si>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</si>
  <si>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</si>
  <si>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</si>
  <si>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</si>
  <si>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</si>
  <si>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</si>
  <si>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</si>
  <si>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</si>
  <si>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</si>
  <si>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</si>
  <si>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</si>
  <si>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</si>
  <si>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</si>
  <si>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</si>
  <si>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</si>
  <si>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</si>
  <si>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</si>
  <si>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</si>
  <si>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</si>
  <si>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</si>
  <si>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</si>
  <si>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</si>
  <si>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</si>
  <si>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</si>
  <si>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</si>
  <si>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</si>
  <si>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</si>
  <si>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</si>
  <si>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</si>
  <si>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</si>
  <si>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</si>
  <si>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</si>
  <si>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</si>
  <si>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</si>
  <si>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</si>
  <si>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</si>
  <si>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</si>
  <si>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</si>
  <si>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</si>
  <si>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</si>
  <si>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</si>
  <si>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</si>
  <si>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</si>
  <si>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</si>
  <si>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</si>
  <si>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</si>
  <si>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</si>
  <si>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</si>
  <si>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</si>
  <si>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</si>
  <si>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</si>
  <si>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</si>
  <si>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</si>
  <si>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</si>
  <si>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</si>
  <si>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</si>
  <si>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</si>
  <si>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</si>
  <si>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</si>
  <si>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</si>
  <si>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</si>
  <si>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</si>
  <si>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</si>
  <si>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</si>
  <si>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</si>
  <si>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</si>
  <si>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</si>
  <si>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</si>
  <si>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</si>
  <si>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</si>
  <si>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</si>
  <si>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</si>
  <si>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</si>
  <si>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</si>
  <si>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</si>
  <si>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</si>
  <si>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</si>
  <si>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</si>
  <si>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</si>
  <si>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</si>
  <si>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</si>
  <si>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</si>
  <si>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</si>
  <si>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</si>
  <si>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</si>
  <si>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</si>
  <si>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</si>
  <si>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</si>
  <si>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</si>
  <si>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</si>
  <si>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</si>
  <si>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</si>
  <si>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</si>
  <si>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</si>
  <si>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</si>
  <si>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</si>
  <si>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</si>
  <si>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</si>
  <si>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</si>
  <si>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</si>
  <si>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</si>
  <si>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</si>
  <si>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</si>
  <si>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</si>
  <si>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</si>
  <si>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</si>
  <si>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</si>
  <si>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</si>
  <si>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</si>
  <si>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</si>
  <si>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</si>
  <si>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</si>
  <si>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</si>
  <si>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</si>
  <si>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</si>
  <si>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</si>
  <si>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</si>
  <si>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</si>
  <si>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</si>
  <si>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</si>
  <si>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</si>
  <si>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</si>
  <si>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</si>
  <si>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</si>
  <si>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</si>
  <si>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</si>
  <si>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</si>
  <si>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</si>
  <si>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</si>
  <si>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</si>
  <si>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</si>
  <si>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</si>
  <si>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</si>
  <si>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</si>
  <si>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</si>
  <si>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</si>
  <si>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</si>
  <si>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</si>
  <si>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</si>
  <si>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</si>
  <si>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</si>
  <si>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</si>
  <si>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</si>
  <si>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</si>
  <si>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</si>
  <si>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</si>
  <si>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</si>
  <si>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</si>
  <si>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</si>
  <si>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</si>
  <si>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</si>
  <si>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</si>
  <si>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</si>
  <si>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</si>
  <si>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</si>
  <si>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</si>
  <si>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</si>
  <si>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</si>
  <si>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</si>
  <si>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</si>
  <si>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</si>
  <si>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</si>
  <si>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</si>
  <si>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</si>
  <si>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</si>
  <si>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</si>
  <si>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</si>
  <si>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</si>
  <si>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</si>
  <si>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</si>
  <si>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</si>
  <si>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</si>
  <si>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</si>
  <si>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</si>
  <si>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</si>
  <si>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</si>
  <si>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</si>
  <si>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</si>
  <si>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</si>
  <si>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</si>
  <si>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</si>
  <si>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</si>
  <si>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</si>
  <si>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</si>
  <si>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</si>
  <si>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</si>
  <si>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</si>
  <si>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</si>
  <si>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</si>
  <si>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</si>
  <si>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</si>
  <si>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</si>
  <si>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</si>
  <si>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</si>
  <si>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</si>
  <si>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</si>
  <si>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</si>
  <si>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</si>
  <si>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</si>
  <si>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</si>
  <si>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</si>
  <si>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</si>
  <si>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</si>
  <si>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</si>
  <si>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</si>
  <si>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</si>
  <si>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</si>
  <si>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</si>
  <si>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</si>
  <si>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</si>
  <si>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</si>
  <si>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</si>
  <si>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</si>
  <si>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</si>
  <si>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</si>
  <si>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</si>
  <si>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</si>
  <si>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</si>
  <si>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</si>
  <si>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</si>
  <si>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</si>
  <si>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</si>
  <si>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</si>
  <si>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</si>
  <si>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</si>
  <si>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</si>
  <si>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</si>
  <si>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</si>
  <si>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</si>
  <si>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</si>
  <si>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</si>
  <si>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</si>
  <si>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</si>
  <si>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</si>
  <si>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</si>
  <si>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</si>
  <si>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</si>
  <si>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</si>
  <si>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</si>
  <si>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</si>
  <si>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</si>
  <si>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</si>
  <si>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</si>
  <si>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</si>
  <si>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</si>
  <si>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</si>
  <si>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</si>
  <si>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</si>
  <si>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</si>
  <si>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</si>
  <si>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</si>
  <si>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</si>
  <si>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</si>
  <si>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</si>
  <si>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</si>
  <si>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</si>
  <si>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</si>
  <si>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</si>
  <si>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</si>
  <si>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</si>
  <si>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</si>
  <si>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</si>
  <si>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</si>
  <si>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</si>
  <si>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</si>
  <si>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</si>
  <si>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</si>
  <si>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</si>
  <si>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</si>
  <si>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</si>
  <si>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</si>
  <si>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</si>
  <si>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</si>
  <si>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</si>
  <si>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</si>
  <si>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</si>
  <si>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</si>
  <si>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</si>
  <si>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</si>
  <si>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</si>
  <si>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</si>
  <si>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</si>
  <si>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</si>
  <si>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</si>
  <si>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</si>
  <si>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</si>
  <si>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</si>
  <si>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</si>
  <si>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</si>
  <si>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</si>
  <si>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</si>
  <si>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</si>
  <si>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</si>
  <si>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</si>
  <si>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</si>
  <si>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</si>
  <si>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</si>
  <si>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</si>
  <si>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</si>
  <si>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</si>
  <si>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</si>
  <si>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</si>
  <si>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</si>
  <si>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</si>
  <si>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</si>
  <si>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</si>
  <si>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</si>
  <si>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</si>
  <si>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</si>
  <si>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</si>
  <si>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</si>
  <si>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</si>
  <si>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</si>
  <si>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</si>
  <si>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</si>
  <si>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</si>
  <si>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</si>
  <si>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</si>
  <si>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</si>
  <si>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</si>
  <si>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</si>
  <si>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</si>
  <si>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</si>
  <si>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</si>
  <si>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</si>
  <si>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</si>
  <si>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</si>
  <si>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</si>
  <si>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</si>
  <si>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</si>
  <si>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</si>
  <si>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</si>
  <si>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</si>
  <si>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</si>
  <si>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</si>
  <si>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</si>
  <si>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</si>
  <si>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</si>
  <si>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</si>
  <si>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</si>
  <si>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</si>
  <si>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</si>
  <si>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</si>
  <si>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</si>
  <si>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</si>
  <si>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</si>
  <si>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</si>
  <si>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</si>
  <si>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</si>
  <si>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</si>
  <si>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</si>
  <si>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</si>
  <si>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</si>
  <si>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</si>
  <si>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</si>
  <si>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</si>
  <si>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</si>
  <si>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</si>
  <si>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</si>
  <si>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</si>
  <si>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</si>
  <si>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</si>
  <si>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</si>
  <si>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</si>
  <si>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</si>
  <si>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</si>
  <si>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</si>
  <si>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</si>
  <si>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</si>
  <si>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</si>
  <si>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</si>
  <si>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</si>
  <si>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</si>
  <si>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</si>
  <si>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</si>
  <si>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</si>
  <si>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</si>
  <si>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</si>
  <si>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</si>
  <si>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</si>
  <si>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</si>
  <si>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</si>
  <si>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</si>
  <si>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</si>
  <si>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</si>
  <si>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</si>
  <si>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</si>
  <si>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</si>
  <si>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</si>
  <si>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</si>
  <si>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</si>
  <si>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</si>
  <si>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</si>
  <si>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</si>
  <si>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</si>
  <si>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</si>
  <si>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</si>
  <si>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</si>
  <si>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</si>
  <si>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</si>
  <si>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</si>
  <si>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</si>
  <si>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</si>
  <si>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</si>
  <si>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</si>
  <si>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</si>
  <si>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</si>
  <si>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</si>
  <si>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</si>
  <si>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</si>
  <si>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</si>
  <si>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</si>
  <si>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</si>
  <si>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</si>
  <si>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</si>
  <si>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</si>
  <si>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</si>
  <si>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</si>
  <si>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</si>
  <si>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</si>
  <si>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</si>
  <si>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</si>
  <si>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</si>
  <si>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</si>
  <si>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</si>
  <si>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</si>
  <si>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</si>
  <si>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</si>
  <si>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</si>
  <si>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</si>
  <si>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</si>
  <si>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</si>
  <si>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</si>
  <si>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</si>
  <si>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</si>
  <si>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</si>
  <si>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</si>
  <si>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</si>
  <si>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</si>
  <si>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</si>
  <si>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</si>
  <si>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</si>
  <si>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</si>
  <si>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</si>
  <si>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</si>
  <si>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</si>
  <si>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</si>
  <si>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</si>
  <si>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</si>
  <si>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</si>
  <si>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</si>
  <si>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</si>
  <si>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</si>
  <si>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</si>
  <si>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</si>
  <si>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</si>
  <si>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</si>
  <si>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</si>
  <si>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</si>
  <si>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</si>
  <si>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</si>
  <si>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</si>
  <si>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</si>
  <si>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</si>
  <si>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</si>
  <si>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</si>
  <si>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</si>
  <si>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</si>
  <si>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</si>
  <si>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</si>
  <si>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</si>
  <si>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</si>
  <si>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</si>
  <si>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</si>
  <si>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</si>
  <si>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</si>
  <si>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</si>
  <si>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</si>
  <si>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</si>
  <si>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</si>
  <si>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</si>
  <si>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</si>
  <si>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</si>
  <si>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</si>
  <si>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</si>
  <si>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</si>
  <si>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</si>
  <si>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</si>
  <si>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</si>
  <si>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</si>
  <si>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</si>
  <si>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</si>
  <si>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</si>
  <si>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</si>
  <si>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</si>
  <si>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</si>
  <si>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</si>
  <si>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</si>
  <si>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</si>
  <si>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</si>
  <si>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</si>
  <si>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</si>
  <si>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</si>
  <si>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</si>
  <si>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</si>
  <si>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</si>
  <si>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</si>
  <si>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</si>
  <si>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</si>
  <si>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</si>
  <si>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</si>
  <si>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</si>
  <si>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</si>
  <si>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</si>
  <si>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</si>
  <si>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</si>
  <si>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</si>
  <si>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</si>
  <si>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</si>
  <si>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</si>
  <si>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</si>
  <si>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</si>
  <si>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</si>
  <si>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</si>
  <si>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</si>
  <si>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</si>
  <si>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</si>
  <si>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</si>
  <si>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</si>
  <si>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</si>
  <si>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</si>
  <si>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</si>
  <si>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</si>
  <si>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</si>
  <si>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</si>
  <si>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</si>
  <si>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</si>
  <si>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</si>
  <si>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</si>
  <si>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</si>
  <si>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</si>
  <si>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</si>
  <si>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</si>
  <si>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</si>
  <si>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</si>
  <si>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</si>
  <si>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</si>
  <si>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</si>
  <si>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</si>
  <si>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</si>
  <si>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</si>
  <si>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</si>
  <si>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</si>
  <si>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</si>
  <si>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</si>
  <si>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</si>
  <si>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</si>
  <si>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</si>
  <si>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</si>
  <si>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</si>
  <si>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</si>
  <si>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</si>
  <si>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</si>
  <si>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</si>
  <si>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</si>
  <si>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</si>
  <si>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</si>
  <si>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</si>
  <si>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</si>
  <si>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</si>
  <si>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</si>
  <si>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</si>
  <si>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</si>
  <si>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</si>
  <si>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</si>
  <si>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</si>
  <si>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</si>
  <si>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</si>
  <si>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</si>
  <si>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</si>
  <si>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</si>
  <si>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</si>
  <si>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</si>
  <si>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</si>
  <si>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</si>
  <si>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</si>
  <si>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</si>
  <si>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</si>
  <si>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</si>
  <si>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</si>
  <si>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</si>
  <si>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</si>
  <si>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</si>
  <si>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</si>
  <si>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</si>
  <si>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</si>
  <si>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</si>
  <si>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</si>
  <si>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</si>
  <si>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</si>
  <si>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</si>
  <si>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</si>
  <si>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</si>
  <si>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</si>
  <si>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</si>
  <si>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</si>
  <si>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</si>
  <si>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</si>
  <si>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</si>
  <si>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</si>
  <si>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</si>
  <si>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</si>
  <si>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</si>
  <si>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</si>
  <si>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</si>
  <si>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</si>
  <si>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</si>
  <si>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</si>
  <si>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</si>
  <si>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</si>
  <si>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</si>
  <si>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</si>
  <si>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</si>
  <si>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</si>
  <si>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</si>
  <si>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</si>
  <si>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</si>
  <si>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</si>
  <si>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</si>
  <si>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</si>
  <si>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</si>
  <si>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</si>
  <si>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</si>
  <si>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</si>
  <si>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</si>
  <si>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</si>
  <si>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</si>
  <si>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</si>
  <si>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</si>
  <si>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</si>
  <si>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</si>
  <si>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</si>
  <si>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</si>
  <si>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</si>
  <si>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</si>
  <si>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</si>
  <si>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</si>
  <si>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</si>
  <si>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</si>
  <si>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</si>
  <si>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</si>
  <si>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</si>
  <si>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</si>
  <si>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</si>
  <si>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</si>
  <si>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</si>
  <si>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</si>
  <si>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</si>
  <si>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</si>
  <si>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</si>
  <si>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</si>
  <si>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</si>
  <si>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</si>
  <si>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</si>
  <si>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</si>
  <si>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</si>
  <si>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</si>
  <si>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</si>
  <si>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</si>
  <si>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</si>
  <si>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</si>
  <si>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</si>
  <si>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</si>
  <si>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</si>
  <si>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</si>
  <si>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</si>
  <si>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</si>
  <si>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</si>
  <si>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</si>
  <si>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</si>
  <si>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</si>
  <si>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</si>
  <si>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</si>
  <si>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</si>
  <si>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</si>
  <si>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</si>
  <si>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</si>
  <si>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</si>
  <si>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</si>
  <si>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</si>
  <si>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</si>
  <si>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</si>
  <si>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</si>
  <si>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</si>
  <si>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</si>
  <si>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</si>
  <si>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</si>
  <si>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</si>
  <si>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</si>
  <si>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</si>
  <si>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</si>
  <si>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</si>
  <si>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</si>
  <si>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</si>
  <si>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</si>
  <si>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</si>
  <si>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</si>
  <si>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</si>
  <si>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</si>
  <si>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</si>
  <si>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</si>
  <si>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</si>
  <si>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</si>
  <si>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</si>
  <si>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</si>
  <si>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</si>
  <si>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</si>
  <si>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</si>
  <si>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</si>
  <si>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</si>
  <si>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</si>
  <si>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</si>
  <si>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</si>
  <si>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</si>
  <si>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</si>
  <si>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</si>
  <si>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</si>
  <si>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</si>
  <si>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</si>
  <si>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</si>
  <si>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</si>
  <si>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</si>
  <si>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</si>
  <si>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</si>
  <si>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</si>
  <si>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</si>
  <si>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</si>
  <si>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</si>
  <si>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</si>
  <si>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</si>
  <si>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</si>
  <si>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</si>
  <si>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</si>
  <si>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</si>
  <si>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</si>
  <si>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</si>
  <si>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</si>
  <si>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</si>
  <si>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</si>
  <si>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</si>
  <si>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</si>
  <si>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</si>
  <si>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</si>
  <si>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</si>
  <si>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</si>
  <si>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</si>
  <si>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</si>
  <si>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</si>
  <si>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</si>
  <si>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</si>
  <si>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</si>
  <si>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</si>
  <si>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</si>
  <si>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</si>
  <si>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</si>
  <si>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</si>
  <si>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</si>
  <si>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</si>
  <si>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</si>
  <si>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</si>
  <si>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</si>
  <si>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</si>
  <si>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</si>
  <si>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</si>
  <si>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</si>
  <si>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</si>
  <si>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</si>
  <si>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</si>
  <si>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</si>
  <si>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</si>
  <si>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</si>
  <si>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</si>
  <si>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</si>
  <si>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</si>
  <si>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</si>
  <si>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</si>
  <si>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</si>
  <si>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</si>
  <si>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</si>
  <si>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</si>
  <si>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</si>
  <si>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</si>
  <si>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</si>
  <si>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</si>
  <si>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</si>
  <si>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</si>
  <si>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</si>
  <si>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</si>
  <si>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</si>
  <si>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</si>
  <si>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</si>
  <si>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</si>
  <si>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</si>
  <si>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</si>
  <si>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</si>
  <si>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</si>
  <si>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</si>
  <si>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</si>
  <si>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</si>
  <si>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</si>
  <si>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</si>
  <si>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</si>
  <si>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</si>
  <si>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</si>
  <si>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</si>
  <si>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</si>
  <si>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</si>
  <si>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</si>
  <si>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</si>
  <si>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</si>
  <si>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</si>
  <si>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</si>
  <si>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</si>
  <si>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</si>
  <si>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</si>
  <si>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</si>
  <si>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</si>
  <si>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</si>
  <si>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</si>
  <si>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</si>
  <si>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</si>
  <si>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</si>
  <si>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</si>
  <si>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</si>
  <si>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</si>
  <si>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</si>
  <si>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</si>
  <si>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</si>
  <si>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</si>
  <si>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</si>
  <si>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</si>
  <si>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</si>
  <si>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</si>
  <si>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</si>
  <si>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</si>
  <si>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</si>
  <si>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</si>
  <si>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</si>
  <si>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</si>
  <si>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</si>
  <si>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</si>
  <si>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</si>
  <si>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</si>
  <si>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</si>
  <si>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</si>
  <si>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</si>
  <si>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</si>
  <si>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</si>
  <si>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</si>
  <si>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</si>
  <si>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</si>
  <si>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</si>
  <si>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</si>
  <si>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</si>
  <si>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</si>
  <si>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</si>
  <si>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</si>
  <si>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</si>
  <si>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</si>
  <si>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</si>
  <si>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</si>
  <si>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</si>
  <si>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</si>
  <si>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</si>
  <si>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</si>
  <si>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</si>
  <si>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</si>
  <si>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</si>
  <si>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</si>
  <si>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</si>
  <si>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</si>
  <si>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</si>
  <si>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</si>
  <si>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</si>
  <si>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</si>
  <si>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</si>
  <si>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</si>
  <si>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</si>
  <si>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</si>
  <si>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</si>
  <si>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</si>
  <si>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</si>
  <si>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</si>
  <si>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</si>
  <si>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</si>
  <si>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</si>
  <si>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</si>
  <si>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</si>
  <si>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</si>
  <si>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</si>
  <si>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</si>
  <si>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</si>
  <si>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</si>
  <si>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</si>
  <si>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</si>
  <si>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</si>
  <si>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</si>
  <si>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</si>
  <si>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</si>
  <si>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</si>
  <si>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</si>
  <si>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</si>
  <si>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</si>
  <si>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</si>
  <si>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</si>
  <si>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</si>
  <si>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</si>
  <si>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</si>
  <si>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</si>
  <si>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</si>
  <si>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</si>
  <si>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</si>
  <si>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</si>
  <si>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</si>
  <si>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</si>
  <si>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</si>
  <si>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</si>
  <si>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</si>
  <si>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</si>
  <si>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</si>
  <si>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</si>
  <si>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</si>
  <si>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</si>
  <si>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</si>
  <si>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</si>
  <si>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</si>
  <si>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</si>
  <si>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</si>
  <si>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</si>
  <si>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</si>
  <si>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</si>
  <si>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</si>
  <si>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</si>
  <si>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</si>
  <si>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</si>
  <si>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</si>
  <si>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</si>
  <si>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</si>
  <si>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</si>
  <si>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</si>
  <si>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</si>
  <si>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</si>
  <si>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</si>
  <si>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</si>
  <si>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</si>
  <si>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</si>
  <si>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</si>
  <si>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</si>
  <si>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</si>
  <si>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</si>
  <si>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</si>
  <si>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</si>
  <si>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</si>
  <si>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</si>
  <si>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</si>
  <si>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</si>
  <si>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</si>
  <si>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</si>
  <si>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</si>
  <si>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</si>
  <si>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</si>
  <si>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</si>
  <si>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</si>
  <si>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</si>
  <si>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</si>
  <si>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</si>
  <si>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</si>
  <si>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</si>
  <si>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</si>
  <si>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</si>
  <si>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</si>
  <si>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</si>
  <si>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</si>
  <si>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</si>
  <si>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</si>
  <si>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</si>
  <si>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</si>
  <si>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</si>
  <si>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</si>
  <si>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</si>
  <si>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</si>
  <si>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</si>
  <si>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</si>
  <si>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</si>
  <si>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</si>
  <si>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</si>
  <si>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</si>
  <si>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</si>
  <si>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</si>
  <si>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</si>
  <si>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</si>
  <si>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</si>
  <si>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</si>
  <si>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</si>
  <si>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</si>
  <si>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</si>
  <si>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</si>
  <si>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</si>
  <si>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</si>
  <si>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</si>
  <si>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</si>
  <si>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</si>
  <si>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</si>
  <si>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</si>
  <si>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</si>
  <si>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</si>
  <si>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</si>
  <si>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</si>
  <si>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</si>
  <si>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</si>
  <si>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</si>
  <si>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</si>
  <si>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</si>
  <si>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</si>
  <si>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</si>
  <si>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</si>
  <si>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</si>
  <si>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</si>
  <si>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</si>
  <si>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</si>
  <si>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</si>
  <si>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</si>
  <si>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</si>
  <si>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</si>
  <si>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</si>
  <si>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</si>
  <si>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</si>
  <si>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</si>
  <si>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</si>
  <si>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</si>
  <si>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</si>
  <si>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</si>
  <si>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</si>
  <si>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</si>
  <si>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</si>
  <si>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</si>
  <si>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</si>
  <si>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</si>
  <si>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</si>
  <si>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</si>
  <si>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</si>
  <si>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</si>
  <si>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</si>
  <si>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</si>
  <si>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</si>
  <si>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</si>
  <si>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</si>
  <si>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</si>
  <si>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</si>
  <si>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</si>
  <si>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</si>
  <si>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</si>
  <si>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</si>
  <si>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</si>
  <si>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</si>
  <si>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</si>
  <si>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</si>
  <si>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</si>
  <si>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</si>
  <si>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</si>
  <si>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</si>
  <si>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</si>
  <si>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</si>
  <si>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</si>
  <si>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</si>
  <si>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</si>
  <si>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</si>
  <si>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</si>
  <si>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</si>
  <si>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</si>
  <si>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</si>
  <si>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</si>
  <si>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</si>
  <si>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</si>
  <si>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</si>
  <si>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</si>
  <si>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</si>
  <si>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</si>
  <si>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</si>
  <si>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</si>
  <si>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</si>
  <si>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</si>
  <si>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</si>
  <si>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</si>
  <si>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</si>
  <si>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</si>
  <si>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</si>
  <si>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</si>
  <si>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</si>
  <si>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</si>
  <si>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</si>
  <si>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</si>
  <si>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</si>
  <si>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</si>
  <si>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</si>
  <si>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</si>
  <si>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</si>
  <si>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</si>
  <si>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</si>
  <si>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</si>
  <si>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</si>
  <si>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</si>
  <si>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</si>
  <si>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</si>
  <si>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</si>
  <si>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</si>
  <si>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</si>
  <si>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</si>
  <si>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</si>
  <si>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</si>
  <si>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</si>
  <si>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</si>
  <si>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</si>
  <si>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</si>
  <si>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</si>
  <si>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</si>
  <si>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</si>
  <si>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</si>
  <si>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</si>
  <si>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</si>
  <si>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</si>
  <si>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</si>
  <si>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</si>
  <si>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</si>
  <si>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</si>
  <si>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</si>
  <si>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</si>
  <si>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</si>
  <si>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</si>
  <si>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</si>
  <si>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</si>
  <si>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</si>
  <si>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</si>
  <si>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</si>
  <si>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</si>
  <si>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</si>
  <si>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</si>
  <si>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</si>
  <si>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</si>
  <si>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</si>
  <si>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</si>
  <si>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</si>
  <si>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</si>
  <si>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</si>
  <si>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</si>
  <si>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</si>
  <si>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</si>
  <si>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</si>
  <si>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</si>
  <si>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</si>
  <si>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</si>
  <si>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</si>
  <si>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</si>
  <si>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</si>
  <si>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</si>
  <si>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</si>
  <si>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</si>
  <si>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</si>
  <si>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</si>
  <si>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</si>
  <si>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</si>
  <si>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</si>
  <si>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</si>
  <si>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</si>
  <si>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</si>
  <si>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</si>
  <si>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</si>
  <si>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</si>
  <si>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</si>
  <si>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</si>
  <si>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</si>
  <si>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</si>
  <si>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</si>
  <si>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</si>
  <si>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</si>
  <si>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</si>
  <si>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</si>
  <si>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</si>
  <si>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</si>
  <si>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</si>
  <si>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</si>
  <si>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</si>
  <si>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</si>
  <si>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</si>
  <si>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</si>
  <si>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</si>
  <si>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</si>
  <si>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</si>
  <si>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</si>
  <si>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</si>
  <si>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</si>
  <si>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</si>
  <si>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</si>
  <si>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</si>
  <si>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</si>
  <si>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</si>
  <si>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</si>
  <si>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</si>
  <si>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</si>
  <si>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</si>
  <si>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</si>
  <si>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</si>
  <si>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</si>
  <si>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</si>
  <si>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</si>
  <si>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</si>
  <si>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</si>
  <si>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</si>
  <si>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</si>
  <si>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</si>
  <si>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</si>
  <si>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</si>
  <si>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</si>
  <si>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</si>
  <si>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</si>
  <si>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</si>
  <si>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</si>
  <si>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</si>
  <si>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</si>
  <si>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</si>
  <si>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</si>
  <si>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</si>
  <si>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</si>
  <si>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</si>
  <si>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</si>
  <si>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</si>
  <si>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</si>
  <si>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</si>
  <si>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</si>
  <si>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</si>
  <si>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</si>
  <si>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</si>
  <si>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</si>
  <si>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</si>
  <si>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</si>
  <si>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</si>
  <si>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</si>
  <si>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</si>
  <si>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</si>
  <si>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</si>
  <si>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</si>
  <si>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</si>
  <si>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</si>
  <si>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</si>
  <si>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</si>
  <si>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</si>
  <si>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</si>
  <si>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</si>
  <si>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</si>
  <si>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</si>
  <si>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</si>
  <si>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</si>
  <si>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</si>
  <si>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</si>
  <si>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</si>
  <si>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</si>
  <si>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</si>
  <si>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</si>
  <si>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</si>
  <si>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</si>
  <si>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</si>
  <si>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</si>
  <si>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</si>
  <si>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</si>
  <si>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</si>
  <si>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</si>
  <si>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</si>
  <si>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</si>
  <si>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</si>
  <si>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</si>
  <si>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</si>
  <si>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</si>
  <si>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</si>
  <si>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</si>
  <si>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</si>
  <si>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</si>
  <si>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</si>
  <si>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</si>
  <si>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</si>
  <si>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</si>
  <si>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</si>
  <si>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</si>
  <si>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</si>
  <si>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</si>
  <si>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</si>
  <si>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</si>
  <si>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</si>
  <si>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</si>
  <si>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</si>
  <si>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</si>
  <si>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</si>
  <si>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</si>
  <si>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</si>
  <si>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</si>
  <si>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</si>
  <si>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</si>
  <si>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</si>
  <si>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</si>
  <si>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</si>
  <si>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</si>
  <si>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</si>
  <si>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</si>
  <si>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</si>
  <si>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</si>
  <si>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</si>
  <si>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</si>
  <si>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</si>
  <si>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</si>
  <si>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</si>
  <si>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</si>
  <si>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</si>
  <si>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</si>
  <si>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</si>
  <si>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</si>
  <si>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</si>
  <si>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</si>
  <si>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</si>
  <si>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</si>
  <si>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</si>
  <si>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</si>
  <si>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</si>
  <si>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</si>
  <si>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</si>
  <si>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</si>
  <si>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</si>
  <si>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</si>
  <si>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</si>
  <si>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</si>
  <si>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</si>
  <si>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</si>
  <si>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</si>
  <si>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</si>
  <si>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</si>
  <si>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</si>
  <si>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</si>
  <si>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</si>
  <si>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</si>
  <si>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</si>
  <si>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</si>
  <si>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</si>
  <si>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</si>
  <si>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</si>
  <si>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</si>
  <si>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</si>
  <si>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</si>
  <si>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</si>
  <si>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</si>
  <si>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</si>
  <si>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</si>
  <si>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</si>
  <si>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</si>
  <si>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</si>
  <si>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</si>
  <si>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</si>
  <si>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</si>
  <si>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</si>
  <si>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</si>
  <si>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</si>
  <si>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</si>
  <si>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</si>
  <si>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</si>
  <si>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</si>
  <si>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</si>
  <si>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</si>
  <si>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</si>
  <si>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</si>
  <si>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</si>
  <si>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</si>
  <si>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</si>
  <si>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</si>
  <si>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</si>
  <si>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</si>
  <si>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</si>
  <si>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</si>
  <si>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</si>
  <si>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</si>
  <si>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</si>
  <si>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</si>
  <si>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</si>
  <si>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</si>
  <si>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</si>
  <si>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</si>
  <si>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</si>
  <si>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</si>
  <si>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</si>
  <si>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</si>
  <si>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</si>
  <si>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</si>
  <si>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</si>
  <si>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</si>
  <si>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</si>
  <si>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</si>
  <si>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</si>
  <si>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</si>
  <si>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</si>
  <si>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</si>
  <si>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</si>
  <si>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</si>
  <si>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</si>
  <si>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</si>
  <si>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</si>
  <si>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</si>
  <si>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</si>
  <si>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</si>
  <si>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</si>
  <si>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</si>
  <si>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</si>
  <si>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</si>
  <si>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</si>
  <si>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</si>
  <si>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</si>
  <si>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</si>
  <si>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</si>
  <si>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</si>
  <si>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</si>
  <si>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</si>
  <si>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</si>
  <si>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</si>
  <si>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</si>
  <si>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</si>
  <si>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</si>
  <si>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</si>
  <si>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</si>
  <si>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</si>
  <si>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</si>
  <si>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</si>
  <si>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</si>
  <si>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</si>
  <si>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</si>
  <si>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</si>
  <si>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</si>
  <si>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</si>
  <si>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</si>
  <si>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</si>
  <si>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</si>
  <si>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</si>
  <si>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</si>
  <si>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</si>
  <si>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</si>
  <si>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</si>
  <si>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</si>
  <si>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</si>
  <si>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</si>
  <si>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</si>
  <si>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</si>
  <si>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</si>
  <si>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</si>
  <si>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</si>
  <si>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</si>
  <si>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</si>
  <si>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</si>
  <si>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</si>
  <si>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</si>
  <si>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</si>
  <si>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</si>
  <si>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</si>
  <si>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</si>
  <si>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</si>
  <si>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</si>
  <si>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</si>
  <si>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</si>
  <si>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</si>
  <si>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</si>
  <si>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</si>
  <si>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</si>
  <si>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</si>
  <si>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</si>
  <si>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</si>
  <si>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</si>
  <si>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</si>
  <si>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</si>
  <si>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</si>
  <si>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</si>
  <si>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</si>
  <si>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</si>
  <si>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</si>
  <si>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</si>
  <si>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</si>
  <si>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</si>
  <si>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</si>
  <si>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</si>
  <si>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</si>
  <si>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</si>
  <si>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</si>
  <si>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</si>
  <si>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</si>
  <si>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</si>
  <si>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</si>
  <si>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</si>
  <si>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</si>
  <si>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</si>
  <si>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</si>
  <si>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</si>
  <si>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</si>
  <si>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</si>
  <si>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</si>
  <si>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</si>
  <si>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</si>
  <si>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</si>
  <si>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</si>
  <si>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</si>
  <si>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</si>
  <si>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</si>
  <si>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</si>
  <si>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</si>
  <si>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</si>
  <si>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</si>
  <si>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</si>
  <si>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</si>
  <si>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</si>
  <si>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</si>
  <si>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</si>
  <si>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</si>
  <si>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</si>
  <si>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</si>
  <si>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</si>
  <si>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</si>
  <si>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</si>
  <si>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</si>
  <si>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</si>
  <si>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</si>
  <si>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</si>
  <si>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</si>
  <si>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</si>
  <si>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</si>
  <si>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</si>
  <si>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</si>
  <si>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</si>
  <si>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</si>
  <si>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</si>
  <si>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</si>
  <si>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</si>
  <si>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</si>
  <si>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</si>
  <si>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</si>
  <si>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</si>
  <si>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</si>
  <si>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</si>
  <si>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</si>
  <si>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</si>
  <si>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</si>
  <si>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</si>
  <si>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</si>
  <si>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</si>
  <si>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</si>
  <si>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</si>
  <si>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</si>
  <si>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</si>
  <si>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</si>
  <si>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</si>
  <si>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</si>
  <si>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</si>
  <si>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</si>
  <si>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</si>
  <si>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</si>
  <si>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</si>
  <si>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</si>
  <si>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</si>
  <si>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</si>
  <si>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</si>
  <si>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</si>
  <si>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</si>
  <si>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</si>
  <si>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</si>
  <si>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</si>
  <si>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</si>
  <si>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</si>
  <si>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</si>
  <si>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</si>
  <si>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</si>
  <si>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</si>
  <si>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</si>
  <si>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</si>
  <si>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</si>
  <si>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</si>
  <si>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</si>
  <si>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</si>
  <si>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</si>
  <si>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</si>
  <si>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</si>
  <si>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</si>
  <si>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</si>
  <si>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</si>
  <si>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</si>
  <si>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</si>
  <si>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</si>
  <si>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</si>
  <si>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</si>
  <si>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</si>
  <si>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</si>
  <si>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</si>
  <si>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</si>
  <si>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</si>
  <si>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</si>
  <si>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</si>
  <si>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</si>
  <si>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</si>
  <si>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</si>
  <si>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</si>
  <si>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</si>
  <si>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</si>
  <si>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</si>
  <si>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</si>
  <si>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</si>
  <si>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</si>
  <si>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</si>
  <si>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</si>
  <si>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</si>
  <si>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</si>
  <si>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</si>
  <si>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</si>
  <si>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</si>
  <si>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</si>
  <si>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</si>
  <si>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</si>
  <si>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</si>
  <si>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</si>
  <si>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</si>
  <si>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</si>
  <si>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</si>
  <si>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</si>
  <si>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</si>
  <si>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</si>
  <si>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</si>
  <si>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</si>
  <si>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</si>
  <si>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</si>
  <si>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</si>
  <si>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</si>
  <si>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</si>
  <si>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</si>
  <si>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</si>
  <si>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</si>
  <si>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</si>
  <si>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</si>
  <si>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</si>
  <si>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</si>
  <si>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</si>
  <si>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</si>
  <si>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</si>
  <si>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</si>
  <si>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</si>
  <si>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</si>
  <si>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</si>
  <si>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</si>
  <si>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</si>
  <si>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</si>
  <si>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</si>
  <si>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</si>
  <si>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</si>
  <si>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</si>
  <si>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</si>
  <si>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</si>
  <si>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</si>
  <si>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</si>
  <si>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</si>
  <si>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</si>
  <si>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</si>
  <si>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</si>
  <si>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</si>
  <si>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</si>
  <si>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</si>
  <si>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</si>
  <si>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</si>
  <si>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</si>
  <si>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</si>
  <si>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</si>
  <si>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</si>
  <si>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</si>
  <si>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</si>
  <si>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</si>
  <si>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</si>
  <si>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</si>
  <si>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</si>
  <si>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</si>
  <si>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</si>
  <si>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</si>
  <si>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</si>
  <si>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</si>
  <si>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</si>
  <si>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</si>
  <si>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</si>
  <si>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</si>
  <si>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</si>
  <si>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</si>
  <si>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</si>
  <si>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</si>
  <si>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</si>
  <si>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</si>
  <si>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</si>
  <si>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</si>
  <si>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</si>
  <si>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</si>
  <si>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</si>
  <si>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</si>
  <si>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</si>
  <si>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</si>
  <si>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</si>
  <si>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</si>
  <si>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</si>
  <si>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</si>
  <si>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</si>
  <si>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</si>
  <si>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</si>
  <si>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</si>
  <si>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</si>
  <si>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</si>
  <si>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</si>
  <si>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</si>
  <si>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</si>
  <si>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</si>
  <si>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</si>
  <si>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</si>
  <si>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</si>
  <si>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</si>
  <si>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</si>
  <si>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</si>
  <si>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</si>
  <si>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</si>
  <si>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</si>
  <si>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</si>
  <si>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</si>
  <si>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</si>
  <si>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</si>
  <si>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</si>
  <si>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</si>
  <si>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</si>
  <si>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</si>
  <si>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</si>
  <si>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</si>
  <si>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</si>
  <si>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</si>
  <si>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</si>
  <si>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</si>
  <si>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</si>
  <si>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</si>
  <si>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</si>
  <si>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</si>
  <si>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</si>
  <si>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</si>
  <si>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</si>
  <si>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</si>
  <si>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</si>
  <si>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</si>
  <si>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</si>
  <si>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</si>
  <si>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</si>
  <si>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</si>
  <si>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</si>
  <si>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</si>
  <si>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</si>
  <si>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</si>
  <si>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</si>
  <si>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</si>
  <si>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</si>
  <si>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</si>
  <si>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</si>
  <si>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</si>
  <si>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</si>
  <si>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</si>
  <si>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</si>
  <si>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</si>
  <si>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</si>
  <si>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</si>
  <si>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</si>
  <si>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</si>
  <si>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</si>
  <si>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</si>
  <si>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</si>
  <si>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</si>
  <si>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</si>
  <si>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</si>
  <si>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</si>
  <si>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</si>
  <si>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</si>
  <si>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</si>
  <si>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</si>
  <si>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</si>
  <si>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</si>
  <si>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</si>
  <si>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</si>
  <si>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</si>
  <si>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</si>
  <si>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</si>
  <si>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</si>
  <si>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</si>
  <si>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</si>
  <si>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</si>
  <si>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</si>
  <si>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</si>
  <si>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</si>
  <si>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</si>
  <si>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</si>
  <si>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</si>
  <si>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</si>
  <si>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</si>
  <si>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</si>
  <si>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</si>
  <si>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</si>
  <si>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</si>
  <si>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</si>
  <si>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</si>
  <si>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</si>
  <si>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</si>
  <si>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</si>
  <si>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</si>
  <si>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</si>
  <si>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</si>
  <si>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</si>
  <si>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</si>
  <si>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</si>
  <si>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</si>
  <si>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</si>
  <si>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</si>
  <si>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</si>
  <si>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</si>
  <si>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</si>
  <si>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</si>
  <si>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</si>
  <si>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</si>
  <si>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</si>
  <si>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</si>
  <si>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</si>
  <si>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</si>
  <si>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</si>
  <si>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</si>
  <si>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</si>
  <si>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</si>
  <si>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</si>
  <si>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</si>
  <si>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</si>
  <si>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</si>
  <si>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</si>
  <si>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</si>
  <si>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</si>
  <si>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</si>
  <si>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</si>
  <si>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</si>
  <si>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</si>
  <si>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</si>
  <si>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</si>
  <si>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</si>
  <si>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</si>
  <si>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</si>
  <si>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</si>
  <si>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</si>
  <si>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</si>
  <si>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</si>
  <si>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</si>
  <si>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</si>
  <si>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</si>
  <si>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</si>
  <si>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</si>
  <si>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</si>
  <si>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</si>
  <si>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</si>
  <si>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</si>
  <si>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</si>
  <si>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</si>
  <si>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</si>
  <si>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</si>
  <si>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</si>
  <si>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</si>
  <si>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</si>
  <si>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</si>
  <si>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</si>
  <si>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</si>
  <si>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</si>
  <si>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</si>
  <si>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</si>
  <si>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</si>
  <si>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</si>
  <si>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</si>
  <si>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</si>
  <si>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</si>
  <si>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</si>
  <si>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</si>
  <si>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</si>
  <si>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</si>
  <si>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</si>
  <si>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</si>
  <si>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</si>
  <si>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</si>
  <si>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</si>
  <si>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</si>
  <si>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</si>
  <si>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</si>
  <si>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</si>
  <si>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</si>
  <si>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</si>
  <si>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</si>
  <si>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</si>
  <si>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</si>
  <si>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</si>
  <si>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</si>
  <si>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</si>
  <si>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</si>
  <si>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</si>
  <si>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</si>
  <si>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</si>
  <si>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</si>
  <si>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</si>
  <si>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</si>
  <si>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</si>
  <si>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</si>
  <si>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</si>
  <si>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</si>
  <si>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</si>
  <si>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</si>
  <si>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</si>
  <si>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</si>
  <si>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</si>
  <si>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</si>
  <si>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</si>
  <si>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</si>
  <si>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</si>
  <si>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</si>
  <si>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</si>
  <si>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</si>
  <si>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</si>
  <si>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</si>
  <si>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</si>
  <si>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</si>
  <si>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</si>
  <si>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</si>
  <si>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</si>
  <si>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</si>
  <si>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</si>
  <si>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</si>
  <si>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</si>
  <si>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</si>
  <si>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</si>
  <si>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</si>
  <si>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</si>
  <si>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</si>
  <si>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</si>
  <si>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</si>
  <si>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</si>
  <si>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</si>
  <si>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</si>
  <si>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</si>
  <si>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</si>
  <si>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</si>
  <si>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</si>
  <si>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</si>
  <si>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</si>
  <si>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</si>
  <si>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</si>
  <si>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</si>
  <si>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</si>
  <si>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</si>
  <si>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</si>
  <si>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</si>
  <si>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</si>
  <si>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</si>
  <si>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</si>
  <si>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</si>
  <si>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</si>
  <si>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</si>
  <si>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</si>
  <si>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</si>
  <si>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</si>
  <si>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</si>
  <si>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</si>
  <si>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</si>
  <si>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</si>
  <si>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</si>
  <si>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</si>
  <si>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</si>
  <si>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</si>
  <si>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</si>
  <si>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</si>
  <si>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</si>
  <si>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</si>
  <si>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</si>
  <si>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</si>
  <si>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</si>
  <si>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</si>
  <si>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</si>
  <si>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</si>
  <si>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</si>
  <si>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</si>
  <si>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</si>
  <si>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</si>
  <si>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</si>
  <si>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</si>
  <si>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</si>
  <si>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</si>
  <si>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</si>
  <si>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</si>
  <si>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</si>
  <si>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</si>
  <si>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</si>
  <si>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</si>
  <si>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</si>
  <si>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</si>
  <si>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</si>
  <si>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</si>
  <si>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</si>
  <si>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</si>
  <si>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</si>
  <si>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</si>
  <si>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</si>
  <si>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</si>
  <si>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</si>
  <si>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</si>
  <si>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</si>
  <si>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</si>
  <si>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</si>
  <si>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</si>
  <si>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</si>
  <si>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</si>
  <si>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</si>
  <si>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</si>
  <si>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</si>
  <si>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</si>
  <si>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</si>
  <si>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</si>
  <si>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</si>
  <si>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</si>
  <si>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</si>
  <si>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</si>
  <si>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</si>
  <si>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</si>
  <si>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</si>
  <si>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</si>
  <si>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</si>
  <si>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</si>
  <si>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</si>
  <si>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</si>
  <si>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</si>
  <si>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</si>
  <si>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</si>
  <si>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</si>
  <si>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</si>
  <si>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</si>
  <si>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</si>
  <si>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</si>
  <si>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</si>
  <si>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</si>
  <si>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</si>
  <si>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</si>
  <si>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</si>
  <si>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</si>
  <si>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</si>
  <si>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</si>
  <si>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</si>
  <si>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</si>
  <si>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</si>
  <si>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</si>
  <si>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</si>
  <si>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</si>
  <si>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</si>
  <si>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</si>
  <si>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</si>
  <si>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</si>
  <si>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</si>
  <si>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</si>
  <si>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</si>
  <si>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</si>
  <si>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</si>
  <si>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</si>
  <si>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</si>
  <si>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</si>
  <si>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</si>
  <si>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</si>
  <si>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</si>
  <si>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</si>
  <si>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</si>
  <si>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</si>
  <si>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</si>
  <si>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</si>
  <si>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</si>
  <si>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</si>
  <si>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</si>
  <si>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</si>
  <si>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</si>
  <si>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</si>
  <si>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</si>
  <si>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</si>
  <si>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</si>
  <si>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</si>
  <si>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</si>
  <si>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</si>
  <si>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</si>
  <si>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</si>
  <si>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</si>
  <si>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</si>
  <si>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</si>
  <si>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</si>
  <si>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</si>
  <si>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</si>
  <si>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</si>
  <si>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</si>
  <si>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</si>
  <si>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</si>
  <si>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</si>
  <si>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</si>
  <si>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</si>
  <si>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</si>
  <si>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</si>
  <si>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</si>
  <si>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</si>
  <si>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</si>
  <si>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</si>
  <si>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</si>
  <si>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</si>
  <si>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</si>
  <si>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</si>
  <si>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</si>
  <si>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</si>
  <si>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</si>
  <si>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</si>
  <si>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</si>
  <si>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</si>
  <si>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</si>
  <si>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</si>
  <si>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</si>
  <si>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</si>
  <si>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</si>
  <si>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</si>
  <si>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</si>
  <si>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</si>
  <si>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</si>
  <si>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</si>
  <si>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</si>
  <si>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</si>
  <si>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</si>
  <si>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</si>
  <si>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</si>
  <si>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</si>
  <si>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</si>
  <si>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</si>
  <si>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</si>
  <si>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</si>
  <si>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</si>
  <si>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</si>
  <si>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</si>
  <si>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</si>
  <si>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</si>
  <si>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</si>
  <si>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</si>
  <si>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</si>
  <si>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</si>
  <si>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</si>
  <si>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</si>
  <si>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</si>
  <si>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</si>
  <si>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</si>
  <si>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</si>
  <si>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</si>
  <si>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</si>
  <si>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</si>
  <si>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</si>
  <si>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</si>
  <si>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</si>
  <si>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</si>
  <si>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</si>
  <si>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</si>
  <si>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</si>
  <si>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</si>
  <si>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</si>
  <si>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</si>
  <si>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</si>
  <si>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</si>
  <si>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</si>
  <si>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</si>
  <si>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</si>
  <si>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</si>
  <si>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</si>
  <si>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</si>
  <si>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</si>
  <si>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</si>
  <si>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</si>
  <si>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</si>
  <si>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</si>
  <si>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</si>
  <si>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</si>
  <si>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</si>
  <si>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</si>
  <si>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</si>
  <si>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</si>
  <si>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</si>
  <si>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</si>
  <si>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</si>
  <si>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</si>
  <si>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</si>
  <si>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</si>
  <si>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</si>
  <si>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</si>
  <si>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</si>
  <si>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</si>
  <si>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</si>
  <si>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</si>
  <si>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</si>
  <si>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</si>
  <si>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</si>
  <si>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</si>
  <si>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</si>
  <si>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</si>
  <si>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</si>
  <si>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</si>
  <si>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</si>
  <si>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</si>
  <si>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</si>
  <si>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</si>
  <si>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</si>
  <si>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</si>
  <si>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</si>
  <si>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</si>
  <si>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</si>
  <si>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</si>
  <si>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</si>
  <si>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</si>
  <si>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</si>
  <si>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</si>
  <si>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</si>
  <si>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</si>
  <si>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</si>
  <si>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</si>
  <si>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</si>
  <si>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</si>
  <si>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</si>
  <si>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</si>
  <si>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</si>
  <si>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</si>
  <si>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</si>
  <si>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</si>
  <si>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</si>
  <si>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</si>
  <si>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</si>
  <si>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</si>
  <si>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</si>
  <si>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</si>
  <si>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</si>
  <si>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</si>
  <si>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</si>
  <si>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</si>
  <si>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</si>
  <si>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</si>
  <si>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</si>
  <si>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</si>
  <si>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</si>
  <si>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</si>
  <si>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</si>
  <si>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</si>
  <si>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</si>
  <si>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</si>
  <si>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</si>
  <si>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</si>
  <si>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</si>
  <si>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</si>
  <si>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</si>
  <si>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</si>
  <si>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</si>
  <si>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</si>
  <si>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</si>
  <si>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</si>
  <si>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</si>
  <si>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</si>
  <si>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</si>
  <si>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</si>
  <si>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</si>
  <si>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</si>
  <si>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</si>
  <si>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</si>
  <si>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</si>
  <si>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</si>
  <si>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</si>
  <si>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</si>
  <si>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</si>
  <si>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</si>
  <si>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</si>
  <si>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</si>
  <si>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</si>
  <si>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</si>
  <si>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</si>
  <si>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</si>
  <si>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</si>
  <si>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</si>
  <si>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</si>
  <si>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</si>
  <si>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</si>
  <si>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</si>
  <si>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</si>
  <si>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</si>
  <si>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</si>
  <si>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</si>
  <si>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</si>
  <si>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</si>
  <si>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</si>
  <si>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</si>
  <si>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</si>
  <si>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</si>
  <si>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</si>
  <si>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</si>
  <si>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</si>
  <si>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</si>
  <si>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</si>
  <si>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</si>
  <si>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</si>
  <si>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</si>
  <si>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</si>
  <si>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</si>
  <si>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</si>
  <si>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</si>
  <si>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</si>
  <si>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</si>
  <si>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</si>
  <si>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</si>
  <si>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</si>
  <si>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</si>
  <si>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</si>
  <si>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</si>
  <si>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</si>
  <si>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</si>
  <si>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</si>
  <si>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</si>
  <si>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</si>
  <si>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</si>
  <si>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</si>
  <si>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</si>
  <si>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</si>
  <si>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</si>
  <si>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</si>
  <si>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</si>
  <si>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</si>
  <si>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</si>
  <si>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</si>
  <si>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</si>
  <si>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</si>
  <si>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</si>
  <si>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</si>
  <si>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</si>
  <si>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</si>
  <si>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</si>
  <si>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</si>
  <si>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</si>
  <si>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</si>
  <si>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</si>
  <si>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</si>
  <si>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</si>
  <si>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</si>
  <si>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</si>
  <si>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</si>
  <si>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</si>
  <si>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</si>
  <si>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</si>
  <si>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</si>
  <si>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</si>
  <si>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</si>
  <si>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</si>
  <si>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</si>
  <si>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</si>
  <si>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</si>
  <si>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</si>
  <si>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</si>
  <si>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</si>
  <si>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</si>
  <si>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</si>
  <si>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</si>
  <si>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</si>
  <si>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</si>
  <si>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</si>
  <si>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</si>
  <si>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</si>
  <si>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</si>
  <si>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</si>
  <si>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</si>
  <si>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</si>
  <si>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</si>
  <si>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</si>
  <si>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</si>
  <si>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</si>
  <si>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</si>
  <si>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</si>
  <si>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</si>
  <si>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</si>
  <si>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</si>
  <si>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</si>
  <si>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</si>
  <si>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</si>
  <si>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</si>
  <si>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</si>
  <si>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</si>
  <si>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</si>
  <si>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</si>
  <si>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</si>
  <si>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</si>
  <si>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</si>
  <si>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</si>
  <si>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</si>
  <si>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</si>
  <si>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</si>
  <si>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</si>
  <si>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</si>
  <si>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</si>
  <si>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</si>
  <si>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</si>
  <si>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</si>
  <si>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</si>
  <si>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</si>
  <si>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</si>
  <si>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</si>
  <si>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</si>
  <si>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</si>
  <si>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</si>
  <si>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</si>
  <si>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</si>
  <si>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</si>
  <si>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</si>
  <si>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</si>
  <si>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</si>
  <si>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</si>
  <si>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</si>
  <si>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</si>
  <si>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</si>
  <si>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</si>
  <si>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</si>
  <si>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</si>
  <si>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</si>
  <si>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</si>
  <si>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</si>
  <si>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</si>
  <si>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</si>
  <si>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</si>
  <si>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</si>
  <si>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</si>
  <si>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</si>
  <si>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</si>
  <si>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</si>
  <si>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</si>
  <si>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</si>
  <si>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</si>
  <si>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</si>
  <si>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</si>
  <si>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</si>
  <si>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</si>
  <si>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</si>
  <si>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</si>
  <si>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</si>
  <si>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</si>
  <si>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</si>
  <si>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</si>
  <si>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</si>
  <si>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</si>
  <si>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</si>
  <si>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</si>
  <si>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</si>
  <si>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</si>
  <si>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</si>
  <si>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</si>
  <si>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</si>
  <si>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</si>
  <si>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</si>
  <si>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</si>
  <si>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</si>
  <si>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</si>
  <si>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</si>
  <si>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</si>
  <si>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</si>
  <si>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</si>
  <si>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</si>
  <si>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</si>
  <si>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</si>
  <si>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</si>
  <si>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</si>
  <si>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</si>
  <si>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</si>
  <si>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</si>
  <si>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</si>
  <si>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</si>
  <si>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</si>
  <si>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</si>
  <si>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</si>
  <si>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</si>
  <si>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</si>
  <si>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</si>
  <si>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</si>
  <si>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</si>
  <si>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</si>
  <si>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</si>
  <si>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</si>
  <si>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</si>
  <si>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</si>
  <si>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</si>
  <si>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</si>
  <si>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</si>
  <si>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</si>
  <si>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</si>
  <si>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</si>
  <si>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</si>
  <si>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</si>
  <si>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</si>
  <si>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</si>
  <si>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</si>
  <si>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</si>
  <si>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</si>
  <si>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</si>
  <si>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</si>
  <si>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</si>
  <si>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</si>
  <si>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</si>
  <si>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</si>
  <si>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</si>
  <si>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</si>
  <si>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</si>
  <si>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</si>
  <si>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</si>
  <si>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</si>
  <si>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</si>
  <si>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</si>
  <si>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</si>
  <si>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</si>
  <si>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</si>
  <si>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</si>
  <si>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</si>
  <si>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</si>
  <si>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</si>
  <si>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</si>
  <si>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</si>
  <si>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</si>
  <si>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</si>
  <si>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</si>
  <si>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</si>
  <si>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</si>
  <si>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</si>
  <si>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</si>
  <si>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</si>
  <si>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</si>
  <si>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</si>
  <si>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</si>
  <si>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</si>
  <si>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</si>
  <si>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</si>
  <si>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</si>
  <si>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</si>
  <si>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</si>
  <si>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</si>
  <si>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</si>
  <si>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</si>
  <si>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</si>
  <si>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</si>
  <si>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</si>
  <si>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</si>
  <si>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</si>
  <si>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</si>
  <si>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</si>
  <si>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</si>
  <si>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</si>
  <si>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</si>
  <si>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</si>
  <si>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</si>
  <si>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</si>
  <si>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</si>
  <si>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</si>
  <si>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</si>
  <si>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</si>
  <si>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</si>
  <si>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</si>
  <si>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</si>
  <si>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</si>
  <si>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</si>
  <si>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</si>
  <si>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</si>
  <si>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</si>
  <si>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</si>
  <si>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</si>
  <si>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</si>
  <si>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</si>
  <si>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</si>
  <si>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</si>
  <si>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</si>
  <si>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</si>
  <si>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</si>
  <si>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</si>
  <si>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</si>
  <si>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</si>
  <si>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</si>
  <si>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</si>
  <si>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</si>
  <si>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</si>
  <si>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</si>
  <si>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</si>
  <si>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</si>
  <si>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</si>
  <si>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</si>
  <si>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</si>
  <si>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</si>
  <si>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</si>
  <si>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</si>
  <si>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</si>
  <si>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</si>
  <si>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</si>
  <si>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</si>
  <si>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</si>
  <si>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</si>
  <si>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</si>
  <si>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</si>
  <si>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</si>
  <si>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</si>
  <si>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</si>
  <si>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</si>
  <si>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</si>
  <si>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</si>
  <si>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</si>
  <si>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</si>
  <si>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</si>
  <si>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</si>
  <si>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</si>
  <si>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</si>
  <si>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</si>
  <si>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</si>
  <si>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</si>
  <si>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</si>
  <si>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</si>
  <si>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</si>
  <si>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</si>
  <si>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</si>
  <si>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</si>
  <si>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</si>
  <si>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</si>
  <si>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</si>
  <si>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</si>
  <si>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</si>
  <si>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</si>
  <si>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</si>
  <si>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</si>
  <si>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</si>
  <si>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</si>
  <si>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</si>
  <si>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</si>
  <si>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</si>
  <si>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</si>
  <si>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</si>
  <si>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</si>
  <si>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</si>
  <si>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</si>
  <si>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</si>
  <si>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</si>
  <si>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</si>
  <si>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</si>
  <si>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</si>
  <si>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</si>
  <si>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</si>
  <si>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</si>
  <si>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</si>
  <si>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</si>
  <si>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</si>
  <si>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</si>
  <si>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</si>
  <si>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</si>
  <si>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</si>
  <si>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</si>
  <si>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</si>
  <si>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</si>
  <si>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</si>
  <si>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</si>
  <si>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</si>
  <si>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</si>
  <si>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</si>
  <si>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</si>
  <si>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</si>
  <si>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</si>
  <si>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</si>
  <si>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</si>
  <si>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</si>
  <si>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</si>
  <si>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</si>
  <si>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</si>
  <si>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</si>
  <si>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</si>
  <si>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</si>
  <si>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</si>
  <si>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</si>
  <si>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</si>
  <si>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</si>
  <si>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</si>
  <si>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</si>
  <si>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</si>
  <si>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</si>
  <si>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</si>
  <si>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</si>
  <si>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</si>
  <si>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</si>
  <si>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</si>
  <si>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</si>
  <si>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</si>
  <si>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</si>
  <si>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</si>
  <si>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</si>
  <si>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</si>
  <si>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</si>
  <si>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</si>
  <si>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</si>
  <si>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</si>
  <si>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</si>
  <si>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</si>
  <si>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</si>
  <si>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</si>
  <si>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</si>
  <si>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</si>
  <si>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</si>
  <si>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</si>
  <si>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</si>
  <si>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</si>
  <si>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</si>
  <si>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</si>
  <si>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</si>
  <si>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</si>
  <si>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</si>
  <si>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</si>
  <si>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</si>
  <si>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</si>
  <si>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</si>
  <si>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</si>
  <si>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</si>
  <si>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</si>
  <si>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</si>
  <si>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</si>
  <si>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</si>
  <si>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</si>
  <si>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</si>
  <si>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</si>
  <si>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</si>
  <si>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</si>
  <si>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</si>
  <si>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</si>
  <si>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</si>
  <si>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</si>
  <si>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</si>
  <si>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</si>
  <si>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</si>
  <si>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</si>
  <si>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</si>
  <si>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</si>
  <si>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</si>
  <si>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</si>
  <si>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</si>
  <si>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</si>
  <si>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</si>
  <si>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</si>
  <si>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</si>
  <si>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</si>
  <si>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</si>
  <si>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</si>
  <si>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</si>
  <si>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</si>
  <si>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</si>
  <si>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</si>
  <si>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</si>
  <si>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</si>
  <si>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</si>
  <si>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</si>
  <si>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</si>
  <si>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</si>
  <si>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</si>
  <si>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</si>
  <si>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</si>
  <si>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</si>
  <si>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</si>
  <si>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</si>
  <si>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</si>
  <si>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</si>
  <si>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</si>
  <si>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</si>
  <si>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</si>
  <si>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</si>
  <si>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</si>
  <si>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</si>
  <si>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</si>
  <si>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</si>
  <si>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</si>
  <si>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</si>
  <si>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</si>
  <si>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</si>
  <si>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</si>
  <si>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</si>
  <si>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</si>
  <si>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</si>
  <si>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</si>
  <si>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</si>
  <si>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</si>
  <si>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</si>
  <si>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</si>
  <si>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</si>
  <si>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</si>
  <si>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</si>
  <si>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</si>
  <si>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</si>
  <si>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</si>
  <si>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</si>
  <si>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</si>
  <si>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</si>
  <si>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</si>
  <si>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</si>
  <si>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</si>
  <si>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</si>
  <si>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</si>
  <si>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</si>
  <si>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</si>
  <si>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</si>
  <si>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</si>
  <si>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</si>
  <si>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</si>
  <si>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</si>
  <si>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</si>
  <si>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</si>
  <si>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</si>
  <si>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</si>
  <si>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</si>
  <si>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</si>
  <si>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</si>
  <si>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</si>
  <si>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</si>
  <si>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</si>
  <si>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</si>
  <si>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</si>
  <si>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</si>
  <si>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</si>
  <si>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</si>
  <si>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</si>
  <si>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</si>
  <si>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</si>
  <si>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</si>
  <si>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</si>
  <si>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</si>
  <si>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</si>
  <si>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</si>
  <si>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</si>
  <si>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</si>
  <si>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</si>
  <si>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</si>
  <si>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</si>
  <si>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</si>
  <si>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</si>
  <si>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</si>
  <si>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</si>
  <si>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</si>
  <si>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</si>
  <si>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</si>
  <si>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</si>
  <si>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</si>
  <si>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</si>
  <si>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</si>
  <si>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</si>
  <si>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</si>
  <si>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</si>
  <si>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</si>
  <si>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</si>
  <si>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</si>
  <si>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</si>
  <si>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</si>
  <si>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</si>
  <si>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</si>
  <si>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</si>
  <si>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</si>
  <si>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</si>
  <si>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</si>
  <si>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</si>
  <si>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</si>
  <si>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</si>
  <si>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</si>
  <si>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</si>
  <si>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</si>
  <si>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</si>
  <si>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</si>
  <si>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</si>
  <si>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</si>
  <si>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</si>
  <si>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</si>
  <si>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</si>
  <si>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</si>
  <si>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</si>
  <si>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</si>
  <si>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</si>
  <si>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</si>
  <si>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</si>
  <si>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</si>
  <si>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</si>
  <si>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</si>
  <si>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</si>
  <si>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</si>
  <si>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</si>
  <si>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</si>
  <si>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</si>
  <si>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</si>
  <si>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</si>
  <si>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</si>
  <si>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</si>
  <si>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</si>
  <si>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</si>
  <si>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</si>
  <si>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</si>
  <si>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</si>
  <si>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</si>
  <si>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</si>
  <si>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</si>
  <si>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</si>
  <si>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</si>
  <si>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</si>
  <si>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</si>
  <si>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</si>
  <si>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</si>
  <si>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</si>
  <si>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</si>
  <si>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</si>
  <si>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</si>
  <si>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</si>
  <si>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</si>
  <si>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</si>
  <si>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</si>
  <si>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</si>
  <si>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</si>
  <si>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</si>
  <si>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</si>
  <si>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</si>
  <si>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</si>
  <si>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</si>
  <si>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</si>
  <si>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</si>
  <si>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</si>
  <si>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</si>
  <si>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</si>
  <si>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</si>
  <si>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</si>
  <si>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</si>
  <si>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</si>
  <si>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</si>
  <si>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</si>
  <si>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</si>
  <si>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</si>
  <si>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</si>
  <si>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</si>
  <si>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</si>
  <si>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</si>
  <si>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</si>
  <si>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</si>
  <si>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</si>
  <si>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</si>
  <si>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</si>
  <si>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</si>
  <si>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</si>
  <si>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</si>
  <si>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</si>
  <si>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</si>
  <si>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</si>
  <si>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</si>
  <si>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</si>
  <si>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</si>
  <si>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</si>
  <si>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</si>
  <si>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</si>
  <si>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</si>
  <si>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</si>
  <si>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</si>
  <si>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</si>
  <si>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</si>
  <si>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</si>
  <si>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</si>
  <si>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</si>
  <si>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</si>
  <si>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</si>
  <si>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</si>
  <si>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</si>
  <si>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</si>
  <si>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</si>
  <si>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</si>
  <si>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</si>
  <si>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</si>
  <si>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</si>
  <si>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</si>
  <si>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</si>
  <si>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</si>
  <si>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</si>
  <si>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</si>
  <si>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</si>
  <si>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</si>
  <si>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</si>
  <si>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</si>
  <si>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</si>
  <si>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</si>
  <si>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</si>
  <si>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</si>
  <si>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</si>
  <si>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</si>
  <si>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</si>
  <si>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</si>
  <si>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</si>
  <si>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</si>
  <si>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</si>
  <si>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</si>
  <si>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</si>
  <si>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</si>
  <si>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</si>
  <si>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</si>
  <si>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</si>
  <si>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</si>
  <si>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</si>
  <si>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</si>
  <si>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</si>
  <si>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</si>
  <si>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</si>
  <si>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</si>
  <si>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</si>
  <si>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</si>
  <si>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</si>
  <si>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</si>
  <si>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</si>
  <si>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</si>
  <si>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</si>
  <si>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</si>
  <si>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</si>
  <si>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</si>
  <si>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</si>
  <si>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</si>
  <si>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</si>
  <si>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</si>
  <si>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</si>
  <si>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</si>
  <si>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</si>
  <si>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</si>
  <si>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</si>
  <si>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</si>
  <si>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</si>
  <si>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</si>
  <si>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</si>
  <si>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</si>
  <si>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</si>
  <si>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</si>
  <si>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</si>
  <si>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</si>
  <si>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</si>
  <si>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</si>
  <si>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</si>
  <si>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</si>
  <si>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</si>
  <si>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</si>
  <si>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</si>
  <si>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</si>
  <si>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</si>
  <si>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</si>
  <si>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</si>
  <si>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</si>
  <si>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</si>
  <si>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</si>
  <si>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</si>
  <si>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</si>
  <si>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</si>
  <si>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</si>
  <si>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</si>
  <si>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</si>
  <si>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</si>
  <si>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</si>
  <si>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</si>
  <si>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</si>
  <si>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</si>
  <si>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</si>
  <si>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</si>
  <si>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</si>
  <si>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</si>
  <si>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</si>
  <si>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</si>
  <si>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</si>
  <si>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</si>
  <si>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</si>
  <si>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</si>
  <si>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</si>
  <si>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</si>
  <si>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</si>
  <si>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</si>
  <si>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</si>
  <si>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</si>
  <si>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</si>
  <si>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</si>
  <si>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</si>
  <si>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</si>
  <si>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</si>
  <si>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</si>
  <si>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</si>
  <si>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</si>
  <si>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</si>
  <si>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</si>
  <si>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</si>
  <si>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</si>
  <si>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</si>
  <si>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</si>
  <si>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</si>
  <si>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</si>
  <si>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</si>
  <si>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</si>
  <si>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</si>
  <si>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</si>
  <si>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</si>
  <si>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</si>
  <si>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</si>
  <si>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</si>
  <si>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</si>
  <si>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</si>
  <si>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</si>
  <si>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</si>
  <si>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</si>
  <si>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</si>
  <si>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</si>
  <si>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</si>
  <si>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</si>
  <si>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</si>
  <si>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</si>
  <si>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</si>
  <si>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</si>
  <si>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</si>
  <si>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</si>
  <si>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</si>
  <si>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</si>
  <si>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</si>
  <si>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</si>
  <si>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</si>
  <si>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</si>
  <si>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</si>
  <si>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</si>
  <si>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</si>
  <si>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</si>
  <si>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</si>
  <si>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</si>
  <si>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</si>
  <si>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</si>
  <si>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</si>
  <si>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</si>
  <si>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</si>
  <si>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</si>
  <si>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</si>
  <si>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</si>
  <si>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</si>
  <si>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</si>
  <si>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</si>
  <si>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</si>
  <si>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</si>
  <si>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</si>
  <si>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</si>
  <si>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</si>
  <si>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</si>
  <si>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</si>
  <si>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</si>
  <si>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</si>
  <si>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</si>
  <si>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</si>
  <si>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</si>
  <si>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</si>
  <si>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</si>
  <si>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</si>
  <si>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</si>
  <si>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</si>
  <si>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</si>
  <si>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</si>
  <si>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</si>
  <si>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</si>
  <si>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</si>
  <si>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</si>
  <si>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</si>
  <si>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</si>
  <si>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</si>
  <si>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</si>
  <si>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</si>
  <si>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</si>
  <si>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</si>
  <si>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</si>
  <si>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</si>
  <si>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</si>
  <si>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</si>
  <si>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</si>
  <si>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</si>
  <si>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</si>
  <si>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</si>
  <si>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</si>
  <si>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</si>
  <si>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</si>
  <si>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</si>
  <si>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</si>
  <si>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</si>
  <si>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</si>
  <si>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</si>
  <si>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</si>
  <si>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</si>
  <si>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</si>
  <si>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</si>
  <si>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</si>
  <si>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</si>
  <si>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</si>
  <si>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</si>
  <si>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</si>
  <si>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</si>
  <si>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</si>
  <si>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</si>
  <si>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</si>
  <si>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</si>
  <si>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</si>
  <si>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</si>
  <si>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</si>
  <si>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</si>
  <si>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</si>
  <si>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</si>
  <si>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</si>
  <si>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</si>
  <si>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</si>
  <si>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</si>
  <si>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</si>
  <si>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</si>
  <si>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</si>
  <si>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</si>
  <si>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</si>
  <si>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</si>
  <si>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</si>
  <si>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</si>
  <si>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</si>
  <si>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</si>
  <si>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</si>
  <si>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</si>
  <si>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</si>
  <si>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</si>
  <si>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</si>
  <si>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</si>
  <si>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</si>
  <si>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</si>
  <si>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</si>
  <si>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</si>
  <si>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</si>
  <si>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</si>
  <si>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</si>
  <si>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</si>
  <si>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</si>
  <si>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</si>
  <si>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</si>
  <si>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</si>
  <si>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</si>
  <si>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</si>
  <si>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</si>
  <si>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</si>
  <si>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</si>
  <si>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</si>
  <si>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</si>
  <si>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</si>
  <si>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</si>
  <si>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</si>
  <si>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</si>
  <si>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</si>
  <si>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</si>
  <si>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</si>
  <si>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</si>
  <si>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</si>
  <si>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</si>
  <si>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</si>
  <si>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</si>
  <si>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</si>
  <si>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</si>
  <si>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</si>
  <si>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</si>
  <si>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</si>
  <si>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</si>
  <si>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</si>
  <si>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</si>
  <si>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</si>
  <si>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</si>
  <si>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</si>
  <si>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</si>
  <si>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</si>
  <si>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</si>
  <si>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</si>
  <si>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</si>
  <si>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</si>
  <si>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</si>
  <si>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</si>
  <si>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</si>
  <si>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</si>
  <si>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</si>
  <si>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</si>
  <si>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</si>
  <si>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</si>
  <si>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</si>
  <si>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</si>
  <si>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</si>
  <si>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</si>
  <si>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</si>
  <si>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</si>
  <si>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</si>
  <si>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</si>
  <si>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</si>
  <si>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</si>
  <si>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</si>
  <si>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</si>
  <si>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</si>
  <si>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</si>
  <si>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</si>
  <si>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</si>
  <si>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</si>
  <si>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</si>
  <si>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</si>
  <si>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</si>
  <si>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</si>
  <si>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</si>
  <si>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</si>
  <si>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</si>
  <si>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</si>
  <si>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</si>
  <si>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</si>
  <si>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</si>
  <si>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</si>
  <si>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</si>
  <si>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</si>
  <si>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</si>
  <si>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</si>
  <si>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</si>
  <si>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</si>
  <si>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</si>
  <si>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</si>
  <si>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</si>
  <si>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</si>
  <si>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</si>
  <si>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</si>
  <si>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</si>
  <si>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</si>
  <si>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</si>
  <si>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</si>
  <si>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</si>
  <si>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</si>
  <si>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</si>
  <si>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</si>
  <si>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</si>
  <si>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</si>
  <si>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</si>
  <si>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</si>
  <si>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</si>
  <si>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</si>
  <si>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</si>
  <si>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</si>
  <si>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</si>
  <si>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</si>
  <si>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</si>
  <si>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</si>
  <si>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</si>
  <si>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</si>
  <si>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</si>
  <si>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</si>
  <si>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</si>
  <si>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</si>
  <si>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</si>
  <si>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</si>
  <si>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</si>
  <si>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</si>
  <si>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</si>
  <si>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</si>
  <si>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</si>
  <si>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</si>
  <si>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</si>
  <si>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</si>
  <si>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</si>
  <si>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</si>
  <si>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</si>
  <si>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</si>
  <si>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</si>
  <si>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</si>
  <si>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</si>
  <si>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</si>
  <si>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</si>
  <si>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</si>
  <si>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</si>
  <si>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</si>
  <si>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</si>
  <si>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</si>
  <si>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</si>
  <si>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</si>
  <si>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</si>
  <si>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</si>
  <si>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</si>
  <si>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</si>
  <si>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</si>
  <si>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</si>
  <si>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</si>
  <si>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</si>
  <si>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</si>
  <si>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</si>
  <si>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</si>
  <si>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</si>
  <si>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</si>
  <si>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</si>
  <si>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</si>
  <si>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</si>
  <si>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</si>
  <si>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</si>
  <si>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</si>
  <si>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</si>
  <si>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</si>
  <si>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</si>
  <si>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</si>
  <si>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</si>
  <si>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</si>
  <si>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</si>
  <si>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</si>
  <si>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</si>
  <si>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</si>
  <si>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</si>
  <si>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</si>
  <si>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</si>
  <si>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</si>
  <si>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</si>
  <si>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</si>
  <si>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</si>
  <si>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</si>
  <si>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</si>
  <si>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</si>
  <si>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</si>
  <si>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</si>
  <si>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</si>
  <si>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</si>
  <si>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</si>
  <si>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</si>
  <si>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</si>
  <si>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</si>
  <si>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</si>
  <si>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</si>
  <si>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</si>
  <si>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</si>
  <si>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</si>
  <si>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</si>
  <si>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</si>
  <si>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</si>
  <si>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</si>
  <si>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</si>
  <si>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</si>
  <si>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</si>
  <si>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</si>
  <si>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</si>
  <si>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</si>
  <si>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</si>
  <si>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</si>
  <si>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</si>
  <si>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</si>
  <si>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</si>
  <si>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</si>
  <si>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</si>
  <si>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</si>
  <si>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</si>
  <si>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</si>
  <si>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</si>
  <si>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</si>
  <si>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</si>
  <si>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</si>
  <si>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</si>
  <si>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</si>
  <si>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</si>
  <si>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</si>
  <si>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</si>
  <si>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</si>
  <si>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</si>
  <si>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</si>
  <si>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</si>
  <si>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</si>
  <si>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</si>
  <si>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</si>
  <si>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</si>
  <si>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</si>
  <si>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</si>
  <si>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</si>
  <si>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</si>
  <si>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</si>
  <si>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</si>
  <si>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</si>
  <si>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</si>
  <si>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</si>
  <si>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</si>
  <si>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</si>
  <si>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</si>
  <si>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</si>
  <si>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</si>
  <si>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</si>
  <si>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</si>
  <si>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</si>
  <si>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</si>
  <si>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</si>
  <si>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</si>
  <si>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</si>
  <si>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</si>
  <si>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</si>
  <si>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</si>
  <si>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</si>
  <si>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</si>
  <si>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</si>
  <si>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</si>
  <si>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</si>
  <si>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</si>
  <si>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</si>
  <si>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</si>
  <si>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</si>
  <si>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</si>
  <si>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</si>
  <si>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</si>
  <si>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</si>
  <si>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</si>
  <si>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</si>
  <si>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</si>
  <si>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</si>
  <si>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</si>
  <si>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</si>
  <si>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</si>
  <si>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</si>
  <si>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</si>
  <si>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</si>
  <si>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</si>
  <si>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</si>
  <si>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</si>
  <si>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</si>
  <si>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</si>
  <si>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</si>
  <si>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</si>
  <si>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</si>
  <si>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</si>
  <si>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</si>
  <si>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</si>
  <si>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</si>
  <si>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</si>
  <si>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</si>
  <si>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</si>
  <si>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</si>
  <si>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</si>
  <si>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</si>
  <si>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</si>
  <si>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</si>
  <si>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</si>
  <si>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</si>
  <si>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</si>
  <si>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</si>
  <si>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</si>
  <si>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</si>
  <si>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</si>
  <si>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</si>
  <si>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</si>
  <si>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</si>
  <si>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</si>
  <si>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</si>
  <si>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</si>
  <si>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</si>
  <si>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</si>
  <si>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</si>
  <si>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</si>
  <si>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</si>
  <si>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</si>
  <si>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</si>
  <si>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</si>
  <si>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</si>
  <si>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</si>
  <si>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</si>
  <si>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</si>
  <si>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</si>
  <si>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</si>
  <si>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</si>
  <si>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</si>
  <si>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</si>
  <si>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</si>
  <si>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</si>
  <si>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</si>
  <si>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</si>
  <si>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</si>
  <si>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</si>
  <si>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</si>
  <si>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</si>
  <si>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</si>
  <si>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</si>
  <si>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</si>
  <si>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</si>
  <si>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</si>
  <si>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</si>
  <si>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</si>
  <si>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</si>
  <si>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</si>
  <si>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</si>
  <si>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</si>
  <si>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</si>
  <si>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</si>
  <si>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</si>
  <si>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</si>
  <si>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</si>
  <si>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</si>
  <si>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</si>
  <si>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</si>
  <si>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</si>
  <si>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</si>
  <si>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</si>
  <si>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</si>
  <si>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</si>
  <si>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</si>
  <si>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</si>
  <si>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</si>
  <si>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</si>
  <si>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</si>
  <si>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</si>
  <si>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</si>
  <si>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</si>
  <si>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</si>
  <si>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</si>
  <si>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</si>
  <si>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</si>
  <si>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</si>
  <si>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</si>
  <si>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</si>
  <si>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</si>
  <si>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</si>
  <si>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</si>
  <si>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</si>
  <si>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</si>
  <si>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</si>
  <si>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</si>
  <si>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</si>
  <si>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</si>
  <si>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</si>
  <si>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</si>
  <si>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</si>
  <si>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</si>
  <si>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</si>
  <si>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</si>
  <si>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</si>
  <si>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</si>
  <si>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</si>
  <si>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</si>
  <si>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</si>
  <si>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</si>
  <si>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</si>
  <si>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</si>
  <si>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</si>
  <si>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</si>
  <si>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</si>
  <si>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</si>
  <si>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</si>
  <si>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</si>
  <si>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</si>
  <si>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</si>
  <si>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</si>
  <si>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</si>
  <si>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</si>
  <si>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</si>
  <si>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</si>
  <si>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</si>
  <si>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</si>
  <si>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</si>
  <si>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</si>
  <si>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</si>
  <si>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</si>
  <si>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</si>
  <si>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</si>
  <si>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</si>
  <si>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</si>
  <si>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</si>
  <si>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</si>
  <si>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</si>
  <si>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</si>
  <si>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</si>
  <si>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</si>
  <si>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</si>
  <si>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</si>
  <si>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</si>
  <si>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</si>
  <si>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</si>
  <si>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</si>
  <si>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</si>
  <si>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</si>
  <si>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</si>
  <si>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</si>
  <si>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</si>
  <si>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</si>
  <si>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</si>
  <si>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</si>
  <si>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</si>
  <si>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</si>
  <si>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</si>
  <si>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</si>
  <si>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</si>
  <si>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</si>
  <si>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</si>
  <si>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</si>
  <si>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</si>
  <si>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</si>
  <si>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</si>
  <si>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</si>
  <si>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</si>
  <si>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</si>
  <si>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</si>
  <si>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</si>
  <si>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</si>
  <si>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</si>
  <si>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</si>
  <si>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</si>
  <si>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</si>
  <si>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</si>
  <si>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</si>
  <si>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</si>
  <si>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</si>
  <si>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</si>
  <si>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</si>
  <si>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</si>
  <si>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</si>
  <si>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</si>
  <si>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</si>
  <si>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</si>
  <si>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</si>
  <si>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</si>
  <si>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</si>
  <si>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</si>
  <si>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</si>
  <si>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</si>
  <si>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</si>
  <si>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</si>
  <si>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</si>
  <si>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</si>
  <si>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</si>
  <si>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</si>
  <si>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</si>
  <si>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</si>
  <si>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</si>
  <si>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</si>
  <si>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</si>
  <si>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</si>
  <si>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</si>
  <si>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</si>
  <si>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</si>
  <si>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</si>
  <si>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</si>
  <si>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</si>
  <si>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</si>
  <si>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</si>
  <si>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</si>
  <si>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</si>
  <si>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</si>
  <si>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</si>
  <si>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</si>
  <si>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</si>
  <si>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</si>
  <si>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</si>
  <si>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</si>
  <si>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</si>
  <si>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</si>
  <si>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</si>
  <si>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</si>
  <si>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</si>
  <si>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</si>
  <si>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</si>
  <si>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</si>
  <si>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</si>
  <si>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</si>
  <si>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</si>
  <si>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</si>
  <si>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</si>
  <si>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</si>
  <si>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</si>
  <si>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</si>
  <si>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</si>
  <si>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</si>
  <si>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</si>
  <si>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</si>
  <si>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</si>
  <si>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</si>
  <si>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</si>
  <si>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</si>
  <si>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</si>
  <si>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</si>
  <si>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</si>
  <si>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</si>
  <si>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</si>
  <si>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</si>
  <si>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</si>
  <si>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</si>
  <si>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</si>
  <si>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</si>
  <si>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</si>
  <si>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</si>
  <si>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</si>
  <si>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</si>
  <si>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</si>
  <si>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</si>
  <si>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</si>
  <si>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</si>
  <si>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</si>
  <si>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</si>
  <si>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</si>
  <si>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</si>
  <si>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</si>
  <si>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</si>
  <si>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</si>
  <si>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</si>
  <si>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</si>
  <si>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</si>
  <si>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</si>
  <si>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</si>
  <si>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</si>
  <si>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</si>
  <si>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</si>
  <si>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</si>
  <si>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</si>
  <si>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</si>
  <si>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</si>
  <si>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</si>
  <si>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</si>
  <si>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</si>
  <si>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</si>
  <si>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</si>
  <si>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</si>
  <si>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</si>
  <si>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</si>
  <si>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</si>
  <si>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</si>
  <si>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</si>
  <si>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</si>
  <si>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</si>
  <si>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</si>
  <si>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</si>
  <si>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</si>
  <si>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</si>
  <si>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</si>
  <si>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</si>
  <si>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</si>
  <si>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</si>
  <si>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</si>
  <si>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</si>
  <si>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</si>
  <si>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</si>
  <si>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</si>
  <si>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</si>
  <si>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</si>
  <si>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</si>
  <si>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</si>
  <si>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</si>
  <si>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</si>
  <si>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</si>
  <si>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</si>
  <si>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</si>
  <si>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</si>
  <si>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</si>
  <si>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</si>
  <si>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</si>
  <si>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</si>
  <si>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</si>
  <si>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</si>
  <si>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</si>
  <si>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</si>
  <si>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</si>
  <si>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</si>
  <si>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</si>
  <si>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</si>
  <si>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</si>
  <si>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</si>
  <si>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</si>
  <si>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</si>
  <si>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</si>
  <si>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</si>
  <si>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</si>
  <si>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</si>
  <si>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</si>
  <si>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</si>
  <si>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</si>
  <si>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</si>
  <si>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</si>
  <si>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</si>
  <si>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</si>
  <si>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</si>
  <si>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</si>
  <si>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</si>
  <si>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</si>
  <si>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</si>
  <si>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</si>
  <si>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</si>
  <si>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</si>
  <si>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</si>
  <si>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</si>
  <si>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</si>
  <si>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</si>
  <si>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</si>
  <si>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</si>
  <si>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</si>
  <si>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</si>
  <si>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</si>
  <si>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</si>
  <si>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</si>
  <si>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</si>
  <si>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</si>
  <si>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</si>
  <si>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</si>
  <si>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</si>
  <si>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</si>
  <si>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</si>
  <si>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</si>
  <si>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</si>
  <si>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</si>
  <si>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</si>
  <si>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</si>
  <si>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</si>
  <si>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</si>
  <si>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</si>
  <si>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</si>
  <si>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</si>
  <si>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</si>
  <si>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</si>
  <si>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</si>
  <si>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</si>
  <si>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</si>
  <si>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</si>
  <si>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</si>
  <si>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</si>
  <si>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</si>
  <si>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</si>
  <si>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</si>
  <si>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</si>
  <si>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</si>
  <si>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</si>
  <si>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</si>
  <si>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</si>
  <si>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</si>
  <si>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</si>
  <si>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</si>
  <si>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</si>
  <si>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</si>
  <si>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</si>
  <si>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</si>
  <si>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</si>
  <si>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</si>
  <si>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</si>
  <si>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</si>
  <si>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</si>
  <si>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</si>
  <si>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</si>
  <si>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</si>
  <si>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</si>
  <si>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</si>
  <si>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</si>
  <si>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</si>
  <si>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</si>
  <si>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</si>
  <si>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</si>
  <si>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</si>
  <si>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</si>
  <si>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</si>
  <si>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</si>
  <si>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</si>
  <si>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</si>
  <si>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</si>
  <si>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</si>
  <si>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</si>
  <si>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</si>
  <si>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</si>
  <si>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</si>
  <si>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</si>
  <si>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</si>
  <si>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</si>
  <si>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</si>
  <si>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</si>
  <si>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</si>
  <si>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</si>
  <si>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</si>
  <si>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</si>
  <si>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</si>
  <si>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</si>
  <si>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</si>
  <si>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</si>
  <si>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</si>
  <si>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</si>
  <si>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</si>
  <si>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</si>
  <si>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</si>
  <si>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</si>
  <si>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</si>
  <si>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</si>
  <si>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</si>
  <si>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</si>
  <si>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</si>
  <si>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</si>
  <si>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</si>
  <si>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</si>
  <si>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</si>
  <si>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</si>
  <si>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</si>
  <si>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</si>
  <si>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</si>
  <si>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</si>
  <si>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</si>
  <si>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</si>
  <si>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</si>
  <si>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</si>
  <si>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</si>
  <si>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</si>
  <si>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</si>
  <si>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</si>
  <si>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</si>
  <si>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</si>
  <si>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</si>
  <si>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</si>
  <si>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</si>
  <si>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</si>
  <si>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</si>
  <si>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</si>
  <si>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</si>
  <si>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</si>
  <si>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</si>
  <si>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</si>
  <si>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</si>
  <si>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</si>
  <si>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</si>
  <si>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</si>
  <si>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</si>
  <si>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</si>
  <si>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</si>
  <si>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</si>
  <si>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</si>
  <si>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</si>
  <si>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</si>
  <si>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</si>
  <si>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</si>
  <si>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</si>
  <si>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</si>
  <si>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</si>
  <si>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</si>
  <si>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</si>
  <si>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</si>
  <si>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</si>
  <si>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</si>
  <si>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</si>
  <si>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</si>
  <si>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</si>
  <si>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</si>
  <si>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</si>
  <si>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</si>
  <si>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</si>
  <si>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</si>
  <si>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</si>
  <si>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</si>
  <si>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</si>
  <si>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</si>
  <si>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</si>
  <si>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</si>
  <si>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</si>
  <si>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</si>
  <si>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</si>
  <si>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</si>
  <si>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</si>
  <si>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</si>
  <si>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</si>
  <si>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</si>
  <si>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</si>
  <si>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</si>
  <si>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</si>
  <si>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</si>
  <si>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</si>
  <si>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</si>
  <si>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</si>
  <si>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</si>
  <si>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</si>
  <si>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</si>
  <si>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</si>
  <si>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</si>
  <si>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</si>
  <si>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</si>
  <si>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</si>
  <si>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</si>
  <si>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</si>
  <si>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</si>
  <si>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</si>
  <si>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</si>
  <si>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</si>
  <si>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</si>
  <si>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</si>
  <si>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</si>
  <si>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</si>
  <si>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</si>
  <si>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</si>
  <si>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</si>
  <si>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</si>
  <si>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</si>
  <si>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</si>
  <si>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</si>
  <si>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</si>
  <si>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</si>
  <si>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</si>
  <si>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</si>
  <si>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</si>
  <si>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</si>
  <si>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</si>
  <si>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</si>
  <si>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</si>
  <si>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</si>
  <si>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</si>
  <si>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</si>
  <si>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</si>
  <si>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</si>
  <si>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</si>
  <si>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</si>
  <si>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</si>
  <si>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</si>
  <si>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</si>
  <si>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</si>
  <si>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</si>
  <si>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</si>
  <si>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</si>
  <si>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</si>
  <si>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</si>
  <si>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</si>
  <si>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</si>
  <si>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</si>
  <si>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</si>
  <si>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</si>
  <si>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</si>
  <si>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</si>
  <si>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</si>
  <si>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</si>
  <si>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</si>
  <si>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</si>
  <si>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</si>
  <si>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</si>
  <si>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</si>
  <si>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</si>
  <si>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</si>
  <si>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</si>
  <si>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</si>
  <si>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</si>
  <si>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</si>
  <si>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</si>
  <si>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</si>
  <si>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</si>
  <si>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</si>
  <si>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</si>
  <si>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</si>
  <si>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</si>
  <si>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</si>
  <si>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</si>
  <si>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</si>
  <si>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</si>
  <si>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</si>
  <si>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</si>
  <si>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</si>
  <si>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</si>
  <si>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</si>
  <si>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</si>
  <si>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</si>
  <si>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</si>
  <si>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</si>
  <si>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</si>
  <si>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</si>
  <si>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</si>
  <si>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</si>
  <si>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</si>
  <si>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</si>
  <si>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</si>
  <si>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</si>
  <si>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</si>
  <si>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</si>
  <si>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</si>
  <si>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</si>
  <si>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</si>
  <si>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</si>
  <si>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</si>
  <si>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</si>
  <si>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</si>
  <si>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</si>
  <si>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</si>
  <si>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</si>
  <si>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</si>
  <si>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</si>
  <si>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</si>
  <si>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</si>
  <si>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</si>
  <si>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</si>
  <si>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</si>
  <si>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</si>
  <si>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</si>
  <si>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</si>
  <si>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</si>
  <si>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</si>
  <si>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</si>
  <si>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</si>
  <si>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</si>
  <si>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</si>
  <si>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</si>
  <si>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</si>
  <si>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</si>
  <si>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</si>
  <si>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</si>
  <si>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</si>
  <si>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</si>
  <si>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</si>
  <si>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</si>
  <si>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</si>
  <si>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</si>
  <si>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</si>
  <si>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</si>
  <si>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</si>
  <si>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</si>
  <si>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</si>
  <si>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</si>
  <si>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</si>
  <si>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</si>
  <si>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</si>
  <si>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</si>
  <si>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</si>
  <si>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</si>
  <si>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</si>
  <si>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</si>
  <si>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</si>
  <si>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</si>
  <si>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</si>
  <si>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</si>
  <si>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</si>
  <si>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</si>
  <si>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</si>
  <si>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</si>
  <si>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</si>
  <si>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</si>
  <si>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</si>
  <si>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</si>
  <si>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</si>
  <si>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</si>
  <si>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</si>
  <si>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</si>
  <si>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</si>
  <si>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</si>
  <si>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</si>
  <si>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</si>
  <si>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</si>
  <si>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</si>
  <si>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</si>
  <si>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</si>
  <si>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</si>
  <si>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</si>
  <si>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</si>
  <si>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</si>
  <si>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</si>
  <si>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</si>
  <si>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</si>
  <si>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</si>
  <si>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</si>
  <si>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</si>
  <si>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</si>
  <si>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</si>
  <si>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</si>
  <si>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</si>
  <si>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</si>
  <si>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</si>
  <si>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</si>
  <si>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</si>
  <si>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</si>
  <si>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</si>
  <si>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</si>
  <si>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</si>
  <si>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</si>
  <si>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</si>
  <si>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</si>
  <si>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</si>
  <si>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</si>
  <si>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</si>
  <si>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</si>
  <si>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</si>
  <si>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</si>
  <si>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</si>
  <si>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</si>
  <si>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</si>
  <si>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</si>
  <si>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</si>
  <si>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</si>
  <si>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</si>
  <si>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</si>
  <si>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</si>
  <si>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</si>
  <si>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</si>
  <si>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</si>
  <si>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</si>
  <si>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</si>
  <si>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</si>
  <si>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</si>
  <si>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</si>
  <si>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</si>
  <si>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</si>
  <si>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</si>
  <si>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</si>
  <si>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</si>
  <si>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</si>
  <si>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</si>
  <si>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</si>
  <si>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</si>
  <si>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</si>
  <si>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</si>
  <si>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</si>
  <si>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</si>
  <si>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</si>
  <si>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</si>
  <si>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</si>
  <si>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</si>
  <si>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</si>
  <si>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</si>
  <si>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</si>
  <si>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</si>
  <si>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</si>
  <si>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</si>
  <si>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</si>
  <si>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</si>
  <si>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</si>
  <si>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</si>
  <si>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</si>
  <si>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</si>
  <si>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</si>
  <si>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</si>
  <si>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</si>
  <si>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</si>
  <si>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</si>
  <si>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</si>
  <si>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</si>
  <si>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</si>
  <si>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</si>
  <si>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</si>
  <si>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</si>
  <si>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</si>
  <si>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</si>
  <si>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</si>
  <si>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</si>
  <si>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</si>
  <si>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</si>
  <si>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</si>
  <si>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</si>
  <si>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</si>
  <si>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</si>
  <si>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</si>
  <si>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</si>
  <si>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</si>
  <si>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</si>
  <si>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</si>
  <si>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</si>
  <si>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</si>
  <si>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</si>
  <si>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</si>
  <si>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</si>
  <si>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</si>
  <si>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</si>
  <si>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</si>
  <si>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</si>
  <si>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</si>
  <si>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</si>
  <si>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</si>
  <si>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</si>
  <si>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</si>
  <si>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</si>
  <si>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</si>
  <si>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</si>
  <si>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</si>
  <si>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</si>
  <si>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</si>
  <si>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</si>
  <si>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</si>
  <si>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</si>
  <si>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</si>
  <si>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</si>
  <si>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</si>
  <si>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</si>
  <si>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</si>
  <si>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</si>
  <si>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</si>
  <si>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</si>
  <si>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</si>
  <si>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</si>
  <si>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</si>
  <si>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</si>
  <si>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</si>
  <si>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</si>
  <si>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</si>
  <si>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</si>
  <si>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</si>
  <si>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</si>
  <si>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</si>
  <si>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</si>
  <si>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</si>
  <si>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</si>
  <si>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</si>
  <si>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</si>
  <si>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</si>
  <si>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</si>
  <si>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</si>
  <si>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</si>
  <si>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</si>
  <si>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</si>
  <si>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</si>
  <si>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</si>
  <si>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</si>
  <si>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</si>
  <si>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</si>
  <si>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</si>
  <si>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</si>
  <si>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</si>
  <si>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</si>
  <si>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</si>
  <si>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</si>
  <si>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</si>
  <si>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</si>
  <si>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</si>
  <si>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</si>
  <si>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</si>
  <si>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</si>
  <si>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</si>
  <si>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</si>
  <si>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</si>
  <si>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</si>
  <si>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</si>
  <si>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</si>
  <si>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</si>
  <si>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</si>
  <si>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</si>
  <si>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</si>
  <si>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</si>
  <si>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</si>
  <si>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</si>
  <si>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</si>
  <si>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</si>
  <si>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</si>
  <si>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</si>
  <si>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</si>
  <si>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</si>
  <si>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</si>
  <si>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</si>
  <si>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</si>
  <si>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</si>
  <si>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</si>
  <si>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</si>
  <si>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</si>
  <si>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</si>
  <si>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</si>
  <si>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</si>
  <si>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</si>
  <si>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</si>
  <si>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</si>
  <si>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</si>
  <si>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</si>
  <si>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</si>
  <si>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</si>
  <si>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</si>
  <si>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</si>
  <si>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</si>
  <si>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</si>
  <si>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</si>
  <si>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</si>
  <si>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</si>
  <si>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</si>
  <si>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</si>
  <si>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</si>
  <si>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</si>
  <si>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</si>
  <si>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</si>
  <si>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</si>
  <si>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</si>
  <si>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</si>
  <si>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</si>
  <si>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</si>
  <si>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</si>
  <si>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</si>
  <si>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</si>
  <si>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</si>
  <si>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</si>
  <si>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</si>
  <si>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</si>
  <si>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</si>
  <si>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</si>
  <si>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</si>
  <si>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</si>
  <si>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</si>
  <si>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</si>
  <si>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</si>
  <si>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</si>
  <si>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</si>
  <si>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</si>
  <si>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</si>
  <si>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</si>
  <si>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</si>
  <si>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</si>
  <si>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</si>
  <si>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</si>
  <si>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</si>
  <si>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</si>
  <si>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</si>
  <si>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</si>
  <si>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</si>
  <si>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</si>
  <si>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</si>
  <si>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</si>
  <si>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</si>
  <si>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</si>
  <si>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</si>
  <si>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</si>
  <si>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</si>
  <si>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</si>
  <si>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</si>
  <si>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</si>
  <si>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</si>
  <si>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</si>
  <si>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</si>
  <si>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</si>
  <si>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</si>
  <si>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</si>
  <si>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</si>
  <si>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</si>
  <si>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</si>
  <si>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</si>
  <si>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</si>
  <si>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</si>
  <si>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</si>
  <si>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</si>
  <si>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</si>
  <si>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</si>
  <si>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</si>
  <si>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</si>
  <si>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</si>
  <si>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</si>
  <si>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</si>
  <si>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</si>
  <si>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</si>
  <si>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</si>
  <si>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</si>
  <si>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</si>
  <si>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</si>
  <si>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</si>
  <si>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</si>
  <si>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</si>
  <si>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</si>
  <si>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</si>
  <si>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</si>
  <si>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</si>
  <si>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</si>
  <si>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</si>
  <si>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</si>
  <si>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</si>
  <si>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</si>
  <si>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</si>
  <si>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</si>
  <si>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</si>
  <si>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</si>
  <si>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</si>
  <si>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</si>
  <si>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</si>
  <si>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</si>
  <si>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</si>
  <si>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</si>
  <si>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</si>
  <si>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</si>
  <si>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</si>
  <si>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</si>
  <si>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</si>
  <si>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</si>
  <si>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</si>
  <si>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</si>
  <si>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</si>
  <si>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</si>
  <si>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</si>
  <si>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</si>
  <si>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</si>
  <si>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</si>
  <si>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</si>
  <si>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</si>
  <si>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</si>
  <si>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</si>
  <si>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</si>
  <si>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</si>
  <si>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</si>
  <si>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</si>
  <si>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</si>
  <si>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</si>
  <si>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</si>
  <si>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</si>
  <si>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</si>
  <si>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</si>
  <si>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</si>
  <si>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</si>
  <si>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</si>
  <si>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</si>
  <si>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</si>
  <si>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</si>
  <si>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</si>
  <si>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</si>
  <si>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</si>
  <si>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</si>
  <si>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</si>
  <si>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</si>
  <si>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</si>
  <si>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</si>
  <si>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</si>
  <si>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</si>
  <si>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</si>
  <si>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</si>
  <si>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</si>
  <si>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</si>
  <si>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</si>
  <si>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</si>
  <si>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</si>
  <si>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</si>
  <si>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</si>
  <si>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</si>
  <si>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</si>
  <si>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</si>
  <si>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</si>
  <si>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</si>
  <si>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</si>
  <si>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</si>
  <si>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</si>
  <si>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</si>
  <si>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</si>
  <si>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</si>
  <si>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</si>
  <si>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</si>
  <si>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</si>
  <si>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</si>
  <si>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</si>
  <si>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</si>
  <si>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</si>
  <si>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</si>
  <si>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</si>
  <si>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</si>
  <si>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</si>
  <si>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</si>
  <si>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</si>
  <si>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</si>
  <si>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</si>
  <si>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</si>
  <si>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</si>
  <si>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</si>
  <si>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</si>
  <si>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</si>
  <si>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</si>
  <si>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</si>
  <si>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</si>
  <si>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</si>
  <si>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</si>
  <si>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</si>
  <si>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</si>
  <si>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</si>
  <si>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</si>
  <si>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</si>
  <si>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</si>
  <si>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</si>
  <si>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</si>
  <si>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</si>
  <si>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</si>
  <si>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</si>
  <si>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</si>
  <si>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</si>
  <si>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</si>
  <si>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</si>
  <si>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</si>
  <si>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</si>
  <si>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</si>
  <si>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</si>
  <si>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</si>
  <si>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</si>
  <si>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</si>
  <si>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</si>
  <si>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</si>
  <si>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</si>
  <si>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</si>
  <si>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</si>
  <si>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</si>
  <si>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</si>
  <si>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</si>
  <si>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</si>
  <si>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</si>
  <si>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</si>
  <si>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</si>
  <si>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</si>
  <si>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</si>
  <si>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</si>
  <si>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</si>
  <si>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</si>
  <si>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</si>
  <si>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</si>
  <si>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</si>
  <si>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</si>
  <si>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</si>
  <si>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</si>
  <si>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</si>
  <si>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</si>
  <si>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</si>
  <si>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</si>
  <si>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</si>
  <si>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</si>
  <si>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</si>
  <si>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</si>
  <si>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</si>
  <si>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</si>
  <si>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</si>
  <si>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</si>
  <si>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</si>
  <si>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</si>
  <si>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</si>
  <si>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</si>
  <si>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</si>
  <si>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</si>
  <si>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</si>
  <si>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</si>
  <si>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</si>
  <si>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</si>
  <si>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</si>
  <si>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</si>
  <si>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</si>
  <si>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</si>
  <si>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</si>
  <si>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</si>
  <si>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</si>
  <si>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</si>
  <si>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</si>
  <si>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</si>
  <si>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</si>
  <si>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</si>
  <si>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</si>
  <si>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</si>
  <si>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</si>
  <si>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</si>
  <si>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</si>
  <si>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</si>
  <si>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</si>
  <si>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</si>
  <si>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</si>
  <si>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</si>
  <si>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</si>
  <si>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</si>
  <si>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</si>
  <si>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</si>
  <si>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</si>
  <si>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</si>
  <si>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</si>
  <si>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</si>
  <si>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</si>
  <si>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</si>
  <si>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</si>
  <si>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</si>
  <si>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</si>
  <si>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</si>
  <si>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</si>
  <si>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</si>
  <si>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</si>
  <si>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</si>
  <si>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</si>
  <si>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</si>
  <si>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</si>
  <si>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</si>
  <si>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</si>
  <si>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</si>
  <si>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</si>
  <si>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</si>
  <si>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</si>
  <si>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</si>
  <si>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</si>
  <si>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</si>
  <si>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</si>
  <si>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</si>
  <si>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</si>
  <si>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</si>
  <si>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</si>
  <si>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</si>
  <si>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</si>
  <si>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</si>
  <si>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</si>
  <si>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</si>
  <si>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</si>
  <si>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</si>
  <si>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</si>
  <si>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</si>
  <si>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</si>
  <si>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</si>
  <si>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</si>
  <si>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</si>
  <si>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</si>
  <si>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</si>
  <si>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</si>
  <si>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</si>
  <si>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</si>
  <si>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</si>
  <si>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</si>
  <si>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</si>
  <si>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</si>
  <si>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</si>
  <si>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</si>
  <si>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</si>
  <si>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</si>
  <si>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</si>
  <si>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</si>
  <si>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</si>
  <si>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</si>
  <si>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</si>
  <si>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</si>
  <si>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</si>
  <si>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</si>
  <si>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</si>
  <si>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</si>
  <si>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</si>
  <si>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</si>
  <si>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</si>
  <si>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</si>
  <si>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</si>
  <si>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</si>
  <si>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</si>
  <si>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</si>
  <si>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</si>
  <si>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</si>
  <si>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</si>
  <si>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</si>
  <si>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</si>
  <si>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</si>
  <si>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</si>
  <si>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</si>
  <si>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</si>
  <si>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</si>
  <si>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</si>
  <si>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</si>
  <si>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</si>
  <si>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</si>
  <si>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</si>
  <si>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</si>
  <si>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</si>
  <si>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</si>
  <si>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</si>
  <si>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</si>
  <si>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</si>
  <si>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</si>
  <si>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</si>
  <si>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</si>
  <si>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</si>
  <si>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</si>
  <si>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</si>
  <si>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</si>
  <si>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</si>
  <si>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</si>
  <si>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</si>
  <si>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</si>
  <si>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</si>
  <si>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</si>
  <si>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</si>
  <si>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</si>
  <si>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</si>
  <si>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</si>
  <si>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</si>
  <si>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</si>
  <si>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</si>
  <si>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</si>
  <si>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</si>
  <si>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</si>
  <si>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</si>
  <si>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</si>
  <si>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</si>
  <si>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</si>
  <si>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</si>
  <si>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</si>
  <si>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</si>
  <si>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</si>
  <si>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</si>
  <si>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</si>
  <si>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</si>
  <si>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</si>
  <si>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</si>
  <si>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</si>
  <si>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</si>
  <si>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</si>
  <si>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</si>
  <si>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</si>
  <si>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</si>
  <si>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</si>
  <si>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</si>
  <si>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</si>
  <si>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</si>
  <si>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</si>
  <si>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</si>
  <si>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</si>
  <si>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</si>
  <si>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</si>
  <si>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</si>
  <si>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</si>
  <si>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</si>
  <si>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</si>
  <si>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</si>
  <si>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</si>
  <si>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</si>
  <si>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</si>
  <si>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</si>
  <si>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</si>
  <si>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</si>
  <si>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</si>
  <si>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</si>
  <si>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</si>
  <si>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</si>
  <si>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</si>
  <si>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</si>
  <si>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</si>
  <si>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</si>
  <si>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</si>
  <si>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</si>
  <si>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</si>
  <si>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</si>
  <si>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</si>
  <si>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</si>
  <si>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</si>
  <si>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</si>
  <si>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</si>
  <si>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</si>
  <si>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</si>
  <si>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</si>
  <si>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</si>
  <si>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</si>
  <si>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</si>
  <si>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</si>
  <si>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</si>
  <si>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</si>
  <si>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</si>
  <si>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</si>
  <si>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</si>
  <si>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</si>
  <si>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</si>
  <si>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</si>
  <si>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</si>
  <si>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</si>
  <si>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</si>
  <si>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</si>
  <si>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</si>
  <si>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</si>
  <si>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</si>
  <si>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</si>
  <si>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</si>
  <si>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</si>
  <si>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</si>
  <si>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</si>
  <si>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</si>
  <si>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</si>
  <si>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</si>
  <si>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</si>
  <si>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</si>
  <si>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</si>
  <si>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</si>
  <si>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</si>
  <si>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</si>
  <si>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</si>
  <si>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</si>
  <si>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</si>
  <si>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</si>
  <si>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</si>
  <si>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</si>
  <si>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</si>
  <si>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</si>
  <si>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</si>
  <si>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</si>
  <si>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</si>
  <si>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</si>
  <si>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</si>
  <si>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</si>
  <si>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</si>
  <si>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</si>
  <si>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</si>
  <si>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</si>
  <si>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</si>
  <si>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</si>
  <si>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</si>
  <si>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</si>
  <si>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</si>
  <si>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</si>
  <si>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</si>
  <si>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</si>
  <si>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</si>
  <si>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</si>
  <si>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</si>
  <si>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</si>
  <si>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</si>
  <si>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</si>
  <si>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</si>
  <si>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</si>
  <si>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</si>
  <si>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</si>
  <si>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</si>
  <si>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</si>
  <si>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</si>
  <si>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</si>
  <si>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</si>
  <si>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</si>
  <si>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</si>
  <si>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</si>
  <si>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</si>
  <si>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</si>
  <si>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</si>
  <si>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</si>
  <si>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</si>
  <si>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</si>
  <si>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</si>
  <si>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</si>
  <si>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</si>
  <si>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</si>
  <si>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</si>
  <si>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</si>
  <si>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</si>
  <si>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</si>
  <si>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</si>
  <si>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</si>
  <si>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</si>
  <si>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</si>
  <si>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</si>
  <si>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</si>
  <si>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</si>
  <si>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</si>
  <si>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</si>
  <si>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</si>
  <si>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</si>
  <si>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</si>
  <si>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</si>
  <si>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</si>
  <si>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</si>
  <si>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</si>
  <si>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</si>
  <si>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</si>
  <si>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</si>
  <si>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</si>
  <si>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</si>
  <si>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</si>
  <si>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</si>
  <si>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</si>
  <si>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</si>
  <si>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</si>
  <si>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</si>
  <si>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</si>
  <si>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</si>
  <si>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</si>
  <si>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</si>
  <si>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</si>
  <si>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</si>
  <si>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</si>
  <si>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</si>
  <si>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</si>
  <si>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</si>
  <si>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</si>
  <si>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</si>
  <si>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</si>
  <si>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</si>
  <si>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</si>
  <si>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</si>
  <si>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</si>
  <si>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</si>
  <si>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</si>
  <si>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</si>
  <si>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</si>
  <si>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</si>
  <si>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</si>
  <si>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</si>
  <si>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</si>
  <si>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</si>
  <si>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</si>
  <si>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</si>
  <si>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</si>
  <si>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</si>
  <si>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</si>
  <si>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</si>
  <si>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</si>
  <si>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</si>
  <si>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</si>
  <si>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</si>
  <si>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</si>
  <si>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</si>
  <si>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</si>
  <si>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</si>
  <si>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</si>
  <si>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</si>
  <si>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</si>
  <si>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</si>
  <si>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</si>
  <si>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</si>
  <si>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</si>
  <si>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</si>
  <si>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</si>
  <si>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</si>
  <si>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</si>
  <si>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</si>
  <si>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</si>
  <si>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</si>
  <si>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</si>
  <si>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</si>
  <si>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</si>
  <si>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</si>
  <si>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</si>
  <si>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</si>
  <si>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</si>
  <si>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</si>
  <si>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</si>
  <si>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</si>
  <si>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</si>
  <si>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</si>
  <si>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</si>
  <si>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</si>
  <si>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</si>
  <si>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</si>
  <si>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</si>
  <si>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</si>
  <si>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</si>
  <si>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</si>
  <si>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</si>
  <si>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</si>
  <si>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</si>
  <si>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</si>
  <si>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</si>
  <si>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</si>
  <si>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</si>
  <si>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</si>
  <si>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</si>
  <si>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</si>
  <si>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</si>
  <si>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</si>
  <si>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</si>
  <si>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</si>
  <si>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</si>
  <si>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</si>
  <si>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</si>
  <si>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</si>
  <si>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</si>
  <si>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</si>
  <si>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</si>
  <si>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</si>
  <si>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</si>
  <si>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</si>
  <si>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</si>
  <si>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</si>
  <si>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</si>
  <si>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</si>
  <si>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</si>
  <si>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</si>
  <si>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</si>
  <si>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</si>
  <si>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</si>
  <si>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</si>
  <si>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</si>
  <si>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</si>
  <si>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</si>
  <si>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</si>
  <si>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</si>
  <si>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</si>
  <si>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</si>
  <si>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</si>
  <si>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</si>
  <si>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</si>
  <si>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</si>
  <si>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</si>
  <si>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</si>
  <si>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</si>
  <si>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</si>
  <si>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</si>
  <si>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</si>
  <si>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</si>
  <si>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</si>
  <si>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</si>
  <si>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</si>
  <si>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</si>
  <si>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</si>
  <si>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</si>
  <si>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</si>
  <si>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</si>
  <si>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</si>
  <si>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</si>
  <si>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</si>
  <si>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</si>
  <si>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</si>
  <si>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</si>
  <si>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</si>
  <si>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</si>
  <si>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</si>
  <si>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</si>
  <si>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</si>
  <si>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</si>
  <si>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</si>
  <si>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</si>
  <si>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</si>
  <si>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</si>
  <si>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</si>
  <si>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</si>
  <si>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</si>
  <si>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</si>
  <si>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</si>
  <si>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</si>
  <si>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</si>
  <si>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</si>
  <si>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</si>
  <si>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</si>
  <si>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</si>
  <si>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</si>
  <si>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</si>
  <si>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</si>
  <si>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</si>
  <si>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</si>
  <si>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</si>
  <si>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</si>
  <si>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</si>
  <si>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</si>
  <si>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</si>
  <si>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</si>
  <si>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</si>
  <si>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</si>
  <si>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</si>
  <si>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</si>
  <si>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</si>
  <si>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</si>
  <si>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</si>
  <si>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</si>
  <si>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</si>
  <si>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</si>
  <si>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</si>
  <si>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</si>
  <si>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</si>
  <si>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</si>
  <si>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</si>
  <si>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</si>
  <si>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</si>
  <si>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</si>
  <si>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</si>
  <si>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</si>
  <si>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</si>
  <si>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</si>
  <si>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</si>
  <si>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</si>
  <si>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</si>
  <si>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</si>
  <si>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</si>
  <si>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</si>
  <si>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</si>
  <si>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</si>
  <si>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</si>
  <si>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</si>
  <si>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</si>
  <si>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</si>
  <si>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</si>
  <si>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</si>
  <si>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</si>
  <si>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</si>
  <si>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</si>
  <si>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</si>
  <si>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</si>
  <si>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</si>
  <si>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</si>
  <si>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</si>
  <si>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</si>
  <si>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</si>
  <si>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</si>
  <si>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</si>
  <si>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</si>
  <si>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</si>
  <si>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</si>
  <si>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</si>
  <si>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</si>
  <si>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</si>
  <si>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</si>
  <si>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</si>
  <si>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</si>
  <si>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</si>
  <si>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</si>
  <si>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</si>
  <si>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</si>
  <si>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</si>
  <si>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</si>
  <si>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</si>
  <si>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</si>
  <si>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</si>
  <si>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</si>
  <si>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</si>
  <si>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</si>
  <si>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</si>
  <si>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</si>
  <si>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</si>
  <si>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</si>
  <si>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</si>
  <si>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</si>
  <si>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</si>
  <si>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</si>
  <si>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</si>
  <si>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</si>
  <si>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</si>
  <si>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</si>
  <si>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</si>
  <si>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</si>
  <si>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</si>
  <si>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</si>
  <si>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</si>
  <si>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</si>
  <si>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</si>
  <si>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</si>
  <si>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</si>
  <si>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</si>
  <si>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</si>
  <si>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</si>
  <si>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</si>
  <si>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</si>
  <si>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</si>
  <si>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</si>
  <si>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</si>
  <si>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</si>
  <si>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</si>
  <si>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</si>
  <si>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</si>
  <si>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</si>
  <si>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</si>
  <si>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</si>
  <si>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</si>
  <si>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</si>
  <si>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</si>
  <si>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</si>
  <si>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</si>
  <si>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</si>
  <si>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</si>
  <si>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</si>
  <si>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</si>
  <si>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</si>
  <si>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</si>
  <si>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</si>
  <si>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</si>
  <si>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</si>
  <si>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</si>
  <si>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</si>
  <si>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</si>
  <si>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</si>
  <si>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</si>
  <si>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</si>
  <si>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</si>
  <si>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</si>
  <si>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</si>
  <si>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</si>
  <si>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</si>
  <si>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</si>
  <si>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</si>
  <si>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</si>
  <si>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</si>
  <si>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</si>
  <si>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</si>
  <si>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</si>
  <si>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</si>
  <si>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</si>
  <si>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</si>
  <si>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</si>
  <si>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</si>
  <si>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</si>
  <si>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</si>
  <si>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</si>
  <si>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</si>
  <si>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</si>
  <si>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</si>
  <si>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</si>
  <si>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</si>
  <si>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</si>
  <si>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</si>
  <si>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</si>
  <si>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</si>
  <si>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</si>
  <si>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</si>
  <si>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</si>
  <si>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</si>
  <si>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</si>
  <si>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</si>
  <si>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</si>
  <si>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</si>
  <si>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</si>
  <si>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</si>
  <si>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</si>
  <si>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</si>
  <si>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</si>
  <si>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</si>
  <si>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</si>
  <si>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</si>
  <si>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</si>
  <si>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</si>
  <si>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</si>
  <si>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</si>
  <si>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</si>
  <si>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</si>
  <si>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</si>
  <si>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</si>
  <si>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</si>
  <si>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</si>
  <si>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</si>
  <si>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</si>
  <si>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</si>
  <si>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</si>
  <si>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</si>
  <si>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</si>
  <si>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</si>
  <si>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</si>
  <si>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</si>
  <si>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</si>
  <si>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</si>
  <si>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</si>
  <si>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</si>
  <si>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</si>
  <si>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</si>
  <si>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</si>
  <si>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</si>
  <si>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</si>
  <si>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</si>
  <si>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</si>
  <si>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</si>
  <si>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</si>
  <si>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</si>
  <si>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</si>
  <si>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</si>
  <si>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</si>
  <si>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</si>
  <si>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</si>
  <si>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</si>
  <si>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</si>
  <si>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</si>
  <si>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</si>
  <si>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</si>
  <si>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</si>
  <si>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</si>
  <si>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</si>
  <si>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</si>
  <si>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</si>
  <si>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</si>
  <si>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</si>
  <si>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</si>
  <si>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</si>
  <si>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</si>
  <si>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</si>
  <si>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</si>
  <si>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</si>
  <si>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</si>
  <si>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</si>
  <si>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</si>
  <si>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</si>
  <si>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</si>
  <si>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</si>
  <si>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</si>
  <si>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</si>
  <si>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</si>
  <si>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</si>
  <si>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</si>
  <si>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</si>
  <si>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</si>
  <si>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</si>
  <si>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</si>
  <si>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</si>
  <si>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</si>
  <si>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</si>
  <si>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</si>
  <si>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</si>
  <si>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</si>
  <si>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</si>
  <si>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</si>
  <si>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</si>
  <si>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</si>
  <si>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</si>
  <si>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</si>
  <si>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</si>
  <si>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</si>
  <si>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</si>
  <si>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</si>
  <si>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</si>
  <si>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</si>
  <si>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</si>
  <si>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</si>
  <si>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</si>
  <si>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</si>
  <si>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</si>
  <si>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</si>
  <si>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</si>
  <si>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</si>
  <si>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</si>
  <si>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</si>
  <si>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</si>
  <si>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</si>
  <si>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</si>
  <si>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</si>
  <si>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</si>
  <si>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</si>
  <si>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</si>
  <si>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</si>
  <si>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</si>
  <si>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</si>
  <si>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</si>
  <si>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</si>
  <si>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</si>
  <si>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</si>
  <si>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</si>
  <si>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</si>
  <si>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</si>
  <si>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</si>
  <si>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</si>
  <si>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</si>
  <si>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</si>
  <si>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</si>
  <si>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</si>
  <si>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</si>
  <si>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</si>
  <si>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</si>
  <si>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</si>
  <si>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</si>
  <si>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</si>
  <si>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</si>
  <si>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</si>
  <si>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</si>
  <si>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</si>
  <si>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</si>
  <si>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</si>
  <si>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</si>
  <si>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</si>
  <si>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</si>
  <si>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</si>
  <si>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</si>
  <si>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</si>
  <si>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</si>
  <si>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</si>
  <si>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</si>
  <si>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</si>
  <si>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</si>
  <si>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</si>
  <si>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</si>
  <si>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</si>
  <si>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</si>
  <si>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</si>
  <si>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</si>
  <si>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</si>
  <si>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</si>
  <si>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</si>
  <si>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</si>
  <si>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</si>
  <si>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</si>
  <si>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</si>
  <si>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</si>
  <si>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</si>
  <si>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</si>
  <si>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</si>
  <si>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</si>
  <si>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</si>
  <si>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</si>
  <si>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</si>
  <si>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</si>
  <si>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</si>
  <si>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</si>
  <si>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</si>
  <si>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</si>
  <si>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</si>
  <si>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</si>
  <si>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</si>
  <si>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</si>
  <si>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</si>
  <si>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</si>
  <si>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</si>
  <si>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</si>
  <si>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</si>
  <si>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</si>
  <si>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</si>
  <si>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</si>
  <si>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</si>
  <si>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</si>
  <si>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</si>
  <si>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</si>
  <si>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</si>
  <si>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</si>
  <si>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</si>
  <si>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</si>
  <si>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</si>
  <si>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</si>
  <si>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</si>
  <si>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</si>
  <si>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</si>
  <si>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</si>
  <si>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</si>
  <si>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</si>
  <si>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</si>
  <si>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</si>
  <si>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</si>
  <si>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</si>
  <si>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</si>
  <si>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</si>
  <si>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</si>
  <si>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</si>
  <si>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</si>
  <si>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</si>
  <si>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</si>
  <si>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</si>
  <si>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</si>
  <si>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</si>
  <si>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</si>
  <si>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</si>
  <si>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</si>
  <si>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</si>
  <si>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</si>
  <si>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</si>
  <si>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</si>
  <si>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</si>
  <si>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</si>
  <si>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</si>
  <si>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</si>
  <si>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</si>
  <si>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</si>
  <si>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</si>
  <si>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</si>
  <si>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</si>
  <si>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</si>
  <si>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</si>
  <si>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</si>
  <si>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</si>
  <si>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</si>
  <si>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</si>
  <si>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</si>
  <si>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</si>
  <si>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</si>
  <si>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</si>
  <si>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</si>
  <si>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</si>
  <si>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</si>
  <si>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</si>
  <si>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</si>
  <si>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</si>
  <si>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</si>
  <si>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</si>
  <si>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</si>
  <si>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</si>
  <si>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</si>
  <si>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</si>
  <si>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</si>
  <si>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</si>
  <si>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</si>
  <si>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</si>
  <si>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</si>
  <si>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</si>
  <si>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</si>
  <si>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</si>
  <si>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</si>
  <si>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</si>
  <si>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</si>
  <si>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</si>
  <si>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</si>
  <si>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</si>
  <si>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</si>
  <si>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</si>
  <si>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</si>
  <si>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</si>
  <si>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</si>
  <si>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</si>
  <si>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</si>
  <si>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</si>
  <si>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</si>
  <si>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</si>
  <si>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</si>
  <si>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</si>
  <si>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</si>
  <si>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</si>
  <si>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</si>
  <si>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</si>
  <si>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</si>
  <si>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</si>
  <si>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</si>
  <si>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</si>
  <si>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</si>
  <si>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</si>
  <si>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</si>
  <si>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</si>
  <si>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</si>
  <si>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</si>
  <si>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</si>
  <si>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</si>
  <si>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</si>
  <si>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</si>
  <si>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</si>
  <si>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</si>
  <si>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</si>
  <si>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</si>
  <si>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</si>
  <si>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</si>
  <si>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</si>
  <si>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</si>
  <si>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</si>
  <si>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</si>
  <si>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</si>
  <si>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</si>
  <si>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</si>
  <si>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</si>
  <si>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</si>
  <si>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</si>
  <si>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</si>
  <si>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</si>
  <si>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</si>
  <si>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</si>
  <si>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</si>
  <si>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</si>
  <si>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</si>
  <si>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</si>
  <si>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</si>
  <si>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</si>
  <si>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</si>
  <si>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</si>
  <si>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</si>
  <si>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</si>
  <si>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</si>
  <si>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</si>
  <si>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</si>
  <si>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</si>
  <si>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</si>
  <si>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</si>
  <si>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</si>
  <si>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</si>
  <si>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</si>
  <si>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</si>
  <si>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</si>
  <si>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</si>
  <si>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</si>
  <si>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</si>
  <si>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</si>
  <si>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</si>
  <si>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</si>
  <si>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</si>
  <si>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</si>
  <si>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</si>
  <si>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</si>
  <si>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</si>
  <si>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</si>
  <si>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</si>
  <si>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</si>
  <si>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</si>
  <si>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</si>
  <si>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</si>
  <si>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</si>
  <si>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</si>
  <si>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</si>
  <si>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</si>
  <si>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</si>
  <si>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</si>
  <si>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</si>
  <si>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</si>
  <si>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</si>
  <si>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</si>
  <si>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</si>
  <si>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</si>
  <si>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</si>
  <si>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</si>
  <si>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</si>
  <si>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</si>
  <si>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</si>
  <si>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</si>
  <si>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</si>
  <si>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</si>
  <si>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</si>
  <si>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</si>
  <si>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</si>
  <si>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</si>
  <si>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</si>
  <si>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</si>
  <si>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</si>
  <si>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</si>
  <si>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</si>
  <si>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</si>
  <si>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</si>
  <si>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</si>
  <si>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</si>
  <si>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</si>
  <si>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</si>
  <si>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</si>
  <si>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</si>
  <si>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</si>
  <si>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</si>
  <si>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</si>
  <si>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</si>
  <si>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</si>
  <si>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</si>
  <si>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</si>
  <si>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</si>
  <si>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</si>
  <si>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</si>
  <si>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</si>
  <si>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</si>
  <si>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</si>
  <si>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</si>
  <si>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</si>
  <si>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</si>
  <si>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</si>
  <si>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</si>
  <si>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</si>
  <si>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</si>
  <si>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</si>
  <si>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</si>
  <si>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</si>
  <si>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</si>
  <si>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</si>
  <si>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</si>
  <si>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</si>
  <si>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</si>
  <si>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</si>
  <si>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</si>
  <si>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</si>
  <si>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</si>
  <si>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</si>
  <si>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</si>
  <si>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</si>
  <si>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</si>
  <si>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</si>
  <si>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</si>
  <si>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</si>
  <si>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</si>
  <si>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</si>
  <si>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</si>
  <si>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</si>
  <si>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</si>
  <si>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</si>
  <si>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</si>
  <si>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</si>
  <si>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</si>
  <si>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</si>
  <si>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</si>
  <si>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</si>
  <si>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</si>
  <si>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</si>
  <si>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</si>
  <si>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</si>
  <si>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</si>
  <si>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</si>
  <si>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</si>
  <si>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</si>
  <si>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</si>
  <si>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</si>
  <si>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</si>
  <si>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</si>
  <si>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</si>
  <si>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</si>
  <si>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</si>
  <si>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</si>
  <si>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</si>
  <si>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</si>
  <si>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</si>
  <si>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</si>
  <si>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</si>
  <si>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</si>
  <si>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</si>
  <si>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</si>
  <si>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</si>
  <si>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</si>
  <si>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</si>
  <si>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</si>
  <si>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</si>
  <si>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</si>
  <si>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</si>
  <si>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</si>
  <si>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</si>
  <si>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</si>
  <si>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</si>
  <si>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</si>
  <si>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</si>
  <si>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</si>
  <si>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</si>
  <si>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</si>
  <si>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</si>
  <si>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</si>
  <si>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</si>
  <si>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</si>
  <si>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</si>
  <si>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</si>
  <si>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</si>
  <si>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</si>
  <si>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</si>
  <si>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</si>
  <si>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</si>
  <si>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</si>
  <si>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</si>
  <si>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</si>
  <si>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</si>
  <si>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</si>
  <si>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</si>
  <si>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</si>
  <si>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</si>
  <si>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</si>
  <si>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</si>
  <si>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</si>
  <si>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</si>
  <si>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</si>
  <si>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</si>
  <si>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</si>
  <si>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</si>
  <si>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</si>
  <si>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</si>
  <si>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</si>
  <si>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</si>
  <si>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</si>
  <si>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</si>
  <si>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</si>
  <si>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</si>
  <si>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</si>
  <si>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</si>
  <si>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</si>
  <si>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</si>
  <si>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</si>
  <si>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</si>
  <si>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</si>
  <si>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</si>
  <si>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</si>
  <si>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</si>
  <si>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</si>
  <si>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</si>
  <si>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</si>
  <si>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</si>
  <si>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</si>
  <si>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</si>
  <si>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</si>
  <si>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</si>
  <si>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</si>
  <si>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</si>
  <si>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</si>
  <si>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</si>
  <si>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</si>
  <si>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</si>
  <si>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</si>
  <si>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</si>
  <si>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</si>
  <si>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</si>
  <si>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</si>
  <si>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</si>
  <si>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</si>
  <si>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</si>
  <si>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</si>
  <si>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</si>
  <si>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</si>
  <si>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</si>
  <si>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</si>
  <si>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</si>
  <si>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</si>
  <si>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</si>
  <si>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</si>
  <si>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</si>
  <si>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</si>
  <si>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</si>
  <si>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</si>
  <si>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</si>
  <si>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</si>
  <si>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</si>
  <si>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</si>
  <si>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</si>
  <si>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</si>
  <si>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</si>
  <si>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</si>
  <si>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</si>
  <si>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</si>
  <si>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</si>
  <si>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</si>
  <si>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</si>
  <si>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</si>
  <si>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</si>
  <si>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</si>
  <si>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</si>
  <si>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</si>
  <si>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</si>
  <si>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</si>
  <si>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</si>
  <si>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</si>
  <si>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</si>
  <si>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</si>
  <si>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</si>
  <si>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</si>
  <si>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</si>
  <si>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</si>
  <si>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</si>
  <si>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</si>
  <si>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</si>
  <si>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</si>
  <si>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</si>
  <si>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</si>
  <si>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</si>
  <si>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</si>
  <si>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</si>
  <si>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</si>
  <si>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</si>
  <si>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</si>
  <si>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</si>
  <si>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</si>
  <si>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</si>
  <si>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</si>
  <si>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</si>
  <si>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</si>
  <si>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</si>
  <si>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</si>
  <si>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</si>
  <si>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</si>
  <si>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</si>
  <si>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</si>
  <si>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</si>
  <si>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</si>
  <si>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</si>
  <si>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</si>
  <si>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</si>
  <si>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</si>
  <si>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</si>
  <si>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</si>
  <si>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</si>
  <si>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</si>
  <si>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</si>
  <si>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</si>
  <si>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</si>
  <si>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</si>
  <si>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</si>
  <si>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</si>
  <si>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</si>
  <si>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</si>
  <si>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</si>
  <si>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</si>
  <si>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</si>
  <si>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</si>
  <si>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</si>
  <si>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</si>
  <si>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</si>
  <si>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</si>
  <si>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</si>
  <si>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</si>
  <si>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</si>
  <si>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</si>
  <si>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</si>
  <si>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</si>
  <si>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</si>
  <si>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</si>
  <si>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</si>
  <si>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</si>
  <si>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</si>
  <si>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</si>
  <si>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</si>
  <si>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</si>
  <si>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</si>
  <si>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</si>
  <si>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</si>
  <si>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</si>
  <si>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</si>
  <si>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</si>
  <si>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</si>
  <si>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</si>
  <si>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</si>
  <si>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</si>
  <si>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</si>
  <si>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</si>
  <si>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</si>
  <si>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</si>
  <si>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</si>
  <si>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</si>
  <si>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</si>
  <si>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</si>
  <si>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</si>
  <si>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</si>
  <si>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</si>
  <si>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</si>
  <si>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</si>
  <si>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</si>
  <si>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</si>
  <si>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</si>
  <si>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</si>
  <si>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</si>
  <si>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</si>
  <si>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</si>
  <si>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</si>
  <si>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</si>
  <si>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</si>
  <si>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</si>
  <si>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</si>
  <si>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</si>
  <si>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</si>
  <si>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</si>
  <si>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</si>
  <si>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</si>
  <si>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</si>
  <si>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</si>
  <si>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</si>
  <si>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</si>
  <si>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</si>
  <si>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</si>
  <si>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</si>
  <si>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</si>
  <si>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</si>
  <si>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</si>
  <si>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</si>
  <si>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</si>
  <si>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</si>
  <si>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</si>
  <si>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</si>
  <si>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</si>
  <si>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</si>
  <si>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</si>
  <si>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</si>
  <si>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</si>
  <si>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</si>
  <si>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</si>
  <si>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</si>
  <si>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</si>
  <si>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</si>
  <si>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</si>
  <si>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</si>
  <si>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</si>
  <si>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</si>
  <si>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</si>
  <si>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</si>
  <si>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</si>
  <si>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</si>
  <si>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</si>
  <si>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</si>
  <si>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</si>
  <si>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</si>
  <si>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</si>
  <si>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</si>
  <si>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</si>
  <si>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</si>
  <si>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</si>
  <si>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</si>
  <si>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</si>
  <si>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</si>
  <si>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</si>
  <si>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</si>
  <si>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</si>
  <si>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</si>
  <si>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</si>
  <si>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</si>
  <si>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</si>
  <si>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</si>
  <si>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</si>
  <si>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</si>
  <si>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</si>
  <si>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</si>
  <si>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</si>
  <si>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</si>
  <si>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</si>
  <si>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</si>
  <si>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</si>
  <si>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</si>
  <si>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</si>
  <si>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</si>
  <si>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</si>
  <si>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</si>
  <si>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</si>
  <si>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</si>
  <si>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</si>
  <si>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</si>
  <si>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</si>
  <si>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</si>
  <si>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</si>
  <si>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</si>
  <si>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</si>
  <si>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</si>
  <si>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</si>
  <si>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</si>
  <si>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</si>
  <si>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</si>
  <si>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</si>
  <si>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</si>
  <si>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</si>
  <si>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</si>
  <si>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</si>
  <si>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</si>
  <si>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</si>
  <si>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</si>
  <si>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</si>
  <si>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</si>
  <si>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</si>
  <si>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</si>
  <si>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</si>
  <si>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</si>
  <si>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</si>
  <si>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</si>
  <si>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</si>
  <si>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</si>
  <si>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</si>
  <si>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</si>
  <si>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</si>
  <si>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</si>
  <si>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</si>
  <si>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</si>
  <si>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</si>
  <si>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</si>
  <si>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</si>
  <si>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</si>
  <si>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</si>
  <si>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</si>
  <si>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</si>
  <si>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</si>
  <si>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</si>
  <si>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</si>
  <si>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</si>
  <si>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</si>
  <si>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</si>
  <si>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</si>
  <si>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</si>
  <si>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</si>
  <si>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</si>
  <si>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</si>
  <si>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</si>
  <si>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</si>
  <si>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</si>
  <si>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</si>
  <si>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</si>
  <si>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</si>
  <si>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</si>
  <si>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</si>
  <si>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</si>
  <si>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</si>
  <si>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</si>
  <si>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</si>
  <si>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</si>
  <si>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</si>
  <si>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</si>
  <si>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</si>
  <si>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</si>
  <si>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</si>
  <si>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</si>
  <si>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</si>
  <si>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</si>
  <si>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</si>
  <si>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</si>
  <si>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</si>
  <si>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</si>
  <si>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</si>
  <si>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</si>
  <si>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</si>
  <si>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</si>
  <si>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</si>
  <si>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</si>
  <si>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</si>
  <si>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</si>
  <si>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</si>
  <si>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</si>
  <si>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</si>
  <si>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</si>
  <si>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</si>
  <si>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</si>
  <si>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</si>
  <si>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</si>
  <si>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</si>
  <si>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</si>
  <si>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</si>
  <si>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</si>
  <si>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</si>
  <si>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</si>
  <si>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</si>
  <si>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</si>
  <si>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</si>
  <si>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</si>
  <si>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</si>
  <si>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</si>
  <si>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</si>
  <si>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</si>
  <si>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</si>
  <si>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</si>
  <si>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</si>
  <si>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</si>
  <si>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</si>
  <si>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</si>
  <si>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</si>
  <si>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</si>
  <si>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</si>
  <si>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</si>
  <si>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</si>
  <si>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</si>
  <si>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</si>
  <si>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</si>
  <si>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</si>
  <si>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</si>
  <si>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</si>
  <si>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</si>
  <si>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</si>
  <si>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</si>
  <si>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</si>
  <si>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</si>
  <si>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</si>
  <si>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</si>
  <si>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</si>
  <si>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</si>
  <si>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</si>
  <si>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</si>
  <si>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</si>
  <si>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</si>
  <si>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</si>
  <si>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</si>
  <si>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</si>
  <si>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</si>
  <si>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</si>
  <si>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</si>
  <si>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</si>
  <si>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</si>
  <si>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</si>
  <si>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</si>
  <si>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</si>
  <si>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</si>
  <si>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</si>
  <si>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</si>
  <si>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</si>
  <si>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</si>
  <si>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</si>
  <si>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</si>
  <si>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</si>
  <si>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</si>
  <si>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</si>
  <si>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</si>
  <si>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</si>
  <si>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</si>
  <si>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</si>
  <si>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</si>
  <si>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</si>
  <si>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</si>
  <si>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</si>
  <si>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</si>
  <si>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</si>
  <si>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</si>
  <si>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</si>
  <si>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</si>
  <si>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</si>
  <si>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</si>
  <si>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</si>
  <si>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</si>
  <si>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</si>
  <si>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</si>
  <si>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</si>
  <si>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</si>
  <si>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</si>
  <si>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</si>
  <si>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</si>
  <si>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</si>
  <si>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</si>
  <si>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</si>
  <si>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</si>
  <si>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</si>
  <si>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</si>
  <si>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</si>
  <si>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</si>
  <si>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</si>
  <si>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</si>
  <si>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</si>
  <si>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</si>
  <si>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</si>
  <si>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</si>
  <si>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</si>
  <si>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</si>
  <si>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</si>
  <si>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</si>
  <si>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</si>
  <si>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</si>
  <si>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</si>
  <si>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</si>
  <si>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</si>
  <si>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</si>
  <si>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</si>
  <si>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</si>
  <si>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</si>
  <si>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</si>
  <si>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</si>
  <si>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</si>
  <si>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</si>
  <si>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</si>
  <si>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</si>
  <si>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</si>
  <si>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</si>
  <si>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</si>
  <si>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</si>
  <si>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</si>
  <si>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</si>
  <si>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</si>
  <si>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</si>
  <si>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</si>
  <si>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</si>
  <si>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</si>
  <si>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</si>
  <si>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</si>
  <si>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</si>
  <si>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</si>
  <si>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</si>
  <si>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</si>
  <si>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</si>
  <si>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</si>
  <si>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</si>
  <si>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</si>
  <si>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</si>
  <si>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</si>
  <si>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</si>
  <si>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</si>
  <si>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</si>
  <si>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</si>
  <si>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</si>
  <si>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</si>
  <si>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</si>
  <si>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</si>
  <si>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</si>
  <si>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</si>
  <si>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</si>
  <si>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</si>
  <si>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</si>
  <si>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</si>
  <si>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</si>
  <si>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</si>
  <si>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</si>
  <si>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</si>
  <si>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</si>
  <si>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</si>
  <si>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</si>
  <si>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</si>
  <si>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</si>
  <si>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</si>
  <si>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</si>
  <si>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</si>
  <si>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</si>
  <si>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</si>
  <si>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</si>
  <si>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</si>
  <si>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</si>
  <si>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</si>
  <si>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</si>
  <si>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</si>
  <si>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</si>
  <si>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</si>
  <si>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</si>
  <si>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</si>
  <si>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</si>
  <si>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</si>
  <si>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</si>
  <si>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</si>
  <si>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</si>
  <si>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</si>
  <si>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</si>
  <si>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</si>
  <si>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</si>
  <si>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</si>
  <si>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</si>
  <si>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</si>
  <si>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</si>
  <si>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</si>
  <si>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</si>
  <si>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</si>
  <si>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</si>
  <si>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</si>
  <si>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</si>
  <si>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</si>
  <si>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</si>
  <si>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</si>
  <si>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</si>
  <si>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</si>
  <si>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</si>
  <si>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</si>
  <si>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</si>
  <si>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</si>
  <si>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</si>
  <si>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</si>
  <si>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</si>
  <si>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</si>
  <si>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</si>
  <si>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</si>
  <si>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</si>
  <si>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</si>
  <si>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</si>
  <si>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</si>
  <si>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</si>
  <si>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</si>
  <si>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</si>
  <si>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</si>
  <si>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</si>
  <si>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</si>
  <si>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</si>
  <si>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</si>
  <si>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</si>
  <si>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</si>
  <si>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</si>
  <si>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</si>
  <si>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</si>
  <si>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</si>
  <si>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</si>
  <si>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</si>
  <si>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</si>
  <si>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</si>
  <si>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</si>
  <si>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</si>
  <si>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</si>
  <si>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</si>
  <si>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</si>
  <si>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</si>
  <si>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</si>
  <si>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</si>
  <si>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</si>
  <si>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</si>
  <si>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</si>
  <si>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</si>
  <si>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</si>
  <si>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</si>
  <si>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</si>
  <si>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</si>
  <si>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</si>
  <si>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</si>
  <si>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</si>
  <si>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</si>
  <si>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</si>
  <si>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</si>
  <si>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</si>
  <si>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</si>
  <si>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</si>
  <si>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</si>
  <si>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</si>
  <si>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</si>
  <si>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</si>
  <si>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</si>
  <si>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</si>
  <si>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</si>
  <si>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</si>
  <si>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</si>
  <si>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</si>
  <si>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</si>
  <si>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</si>
  <si>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</si>
  <si>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</si>
  <si>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</si>
  <si>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</si>
  <si>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</si>
  <si>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</si>
  <si>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</si>
  <si>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</si>
  <si>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</si>
  <si>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</si>
  <si>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</si>
  <si>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</si>
  <si>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</si>
  <si>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</si>
  <si>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</si>
  <si>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</si>
  <si>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</si>
  <si>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</si>
  <si>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</si>
  <si>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</si>
  <si>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</si>
  <si>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</si>
  <si>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</si>
  <si>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</si>
  <si>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</si>
  <si>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</si>
  <si>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</si>
  <si>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</si>
  <si>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</si>
  <si>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</si>
  <si>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</si>
  <si>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</si>
  <si>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</si>
  <si>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</si>
  <si>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</si>
  <si>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</si>
  <si>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</si>
  <si>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</si>
  <si>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</si>
  <si>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</si>
  <si>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</si>
  <si>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</si>
  <si>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</si>
  <si>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</si>
  <si>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</si>
  <si>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</si>
  <si>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</si>
  <si>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</si>
  <si>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</si>
  <si>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</si>
  <si>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</si>
  <si>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</si>
  <si>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</si>
  <si>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</si>
  <si>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</si>
  <si>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</si>
  <si>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</si>
  <si>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</si>
  <si>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</si>
  <si>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</si>
  <si>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</si>
  <si>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</si>
  <si>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</si>
  <si>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</si>
  <si>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</si>
  <si>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</si>
  <si>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</si>
  <si>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</si>
  <si>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</si>
  <si>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</si>
  <si>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</si>
  <si>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</si>
  <si>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</si>
  <si>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</si>
  <si>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</si>
  <si>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</si>
  <si>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</si>
  <si>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</si>
  <si>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</si>
  <si>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</si>
  <si>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</si>
  <si>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</si>
  <si>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</si>
  <si>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</si>
  <si>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</si>
  <si>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</si>
  <si>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</si>
  <si>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</si>
  <si>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</si>
  <si>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</si>
  <si>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</si>
  <si>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</si>
  <si>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</si>
  <si>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</si>
  <si>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</si>
  <si>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</si>
  <si>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</si>
  <si>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</si>
  <si>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</si>
  <si>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</si>
  <si>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</si>
  <si>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</si>
  <si>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</si>
  <si>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</si>
  <si>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</si>
  <si>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</si>
  <si>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</si>
  <si>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</si>
  <si>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</si>
  <si>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</si>
  <si>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</si>
  <si>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</si>
  <si>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</si>
  <si>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</si>
  <si>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</si>
  <si>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</si>
  <si>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</si>
  <si>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</si>
  <si>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</si>
  <si>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</si>
  <si>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</si>
  <si>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</si>
  <si>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</si>
  <si>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</si>
  <si>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</si>
  <si>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</si>
  <si>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</si>
  <si>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</si>
  <si>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</si>
  <si>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</si>
  <si>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</si>
  <si>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</si>
  <si>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</si>
  <si>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</si>
  <si>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</si>
  <si>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</si>
  <si>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</si>
  <si>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</si>
  <si>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</si>
  <si>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</si>
  <si>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</si>
  <si>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</si>
  <si>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</si>
  <si>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</si>
  <si>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</si>
  <si>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</si>
  <si>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</si>
  <si>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</si>
  <si>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</si>
  <si>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</si>
  <si>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</si>
  <si>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</si>
  <si>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</si>
  <si>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</si>
  <si>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</si>
  <si>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</si>
  <si>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</si>
  <si>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</si>
  <si>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</si>
  <si>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</si>
  <si>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</si>
  <si>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</si>
  <si>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</si>
  <si>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</si>
  <si>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</si>
  <si>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</si>
  <si>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</si>
  <si>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</si>
  <si>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</si>
  <si>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</si>
  <si>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</si>
  <si>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</si>
  <si>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</si>
  <si>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</si>
  <si>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</si>
  <si>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</si>
  <si>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</si>
  <si>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</si>
  <si>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</si>
  <si>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</si>
  <si>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</si>
  <si>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</si>
  <si>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</si>
  <si>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</si>
  <si>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</si>
  <si>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</si>
  <si>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</si>
  <si>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</si>
  <si>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</si>
  <si>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</si>
  <si>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</si>
  <si>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</si>
  <si>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</si>
  <si>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</si>
  <si>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</si>
  <si>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</si>
  <si>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</si>
  <si>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</si>
  <si>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</si>
  <si>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</si>
  <si>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</si>
  <si>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</si>
  <si>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</si>
  <si>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</si>
  <si>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</si>
  <si>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</si>
  <si>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</si>
  <si>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</si>
  <si>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</si>
  <si>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</si>
  <si>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</si>
  <si>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</si>
  <si>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</si>
  <si>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</si>
  <si>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</si>
  <si>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</si>
  <si>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</si>
  <si>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</si>
  <si>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</si>
  <si>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</si>
  <si>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</si>
  <si>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</si>
  <si>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</si>
  <si>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</si>
  <si>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</si>
  <si>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</si>
  <si>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</si>
  <si>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</si>
  <si>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</si>
  <si>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</si>
  <si>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</si>
  <si>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</si>
  <si>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</si>
  <si>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</si>
  <si>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</si>
  <si>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</si>
  <si>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</si>
  <si>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</si>
  <si>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</si>
  <si>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</si>
  <si>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</si>
  <si>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</si>
  <si>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</si>
  <si>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</si>
  <si>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</si>
  <si>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</si>
  <si>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</si>
  <si>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</si>
  <si>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</si>
  <si>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</si>
  <si>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</si>
  <si>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</si>
  <si>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</si>
  <si>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</si>
  <si>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</si>
  <si>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</si>
  <si>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</si>
  <si>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</si>
  <si>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</si>
  <si>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</si>
  <si>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</si>
  <si>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</si>
  <si>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</si>
  <si>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</si>
  <si>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</si>
  <si>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</si>
  <si>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</si>
  <si>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</si>
  <si>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</si>
  <si>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</si>
  <si>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</si>
  <si>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</si>
  <si>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</si>
  <si>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</si>
  <si>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</si>
  <si>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</si>
  <si>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</si>
  <si>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</si>
  <si>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</si>
  <si>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</si>
  <si>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</si>
  <si>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</si>
  <si>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</si>
  <si>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</si>
  <si>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</si>
  <si>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</si>
  <si>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</si>
  <si>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</si>
  <si>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</si>
  <si>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</si>
  <si>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</si>
  <si>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</si>
  <si>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</si>
  <si>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</si>
  <si>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</si>
  <si>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</si>
  <si>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</si>
  <si>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</si>
  <si>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</si>
  <si>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</si>
  <si>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</si>
  <si>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</si>
  <si>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</si>
  <si>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</si>
  <si>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</si>
  <si>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</si>
  <si>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</si>
  <si>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</si>
  <si>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</si>
  <si>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</si>
  <si>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</si>
  <si>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</si>
  <si>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</si>
  <si>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</si>
  <si>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</si>
  <si>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</si>
  <si>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</si>
  <si>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</si>
  <si>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</si>
  <si>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</si>
  <si>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</si>
  <si>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</si>
  <si>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</si>
  <si>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</si>
  <si>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</si>
  <si>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</si>
  <si>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</si>
  <si>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</si>
  <si>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</si>
  <si>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</si>
  <si>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</si>
  <si>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</si>
  <si>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</si>
  <si>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</si>
  <si>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</si>
  <si>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</si>
  <si>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</si>
  <si>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</si>
  <si>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</si>
  <si>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</si>
  <si>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</si>
  <si>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</si>
  <si>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</si>
  <si>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</si>
  <si>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</si>
  <si>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</si>
  <si>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</si>
  <si>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</si>
  <si>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</si>
  <si>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</si>
  <si>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</si>
  <si>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</si>
  <si>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</si>
  <si>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</si>
  <si>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</si>
  <si>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</si>
  <si>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</si>
  <si>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</si>
  <si>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</si>
  <si>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</si>
  <si>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</si>
  <si>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</si>
  <si>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</si>
  <si>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</si>
  <si>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</si>
  <si>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</si>
  <si>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</si>
  <si>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</si>
  <si>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</si>
  <si>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</si>
  <si>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</si>
  <si>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</si>
  <si>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</si>
  <si>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</si>
  <si>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</si>
  <si>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</si>
  <si>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</si>
  <si>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</si>
  <si>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</si>
  <si>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</si>
  <si>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</si>
  <si>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</si>
  <si>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</si>
  <si>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</si>
  <si>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</si>
  <si>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</si>
  <si>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</si>
  <si>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</si>
  <si>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</si>
  <si>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</si>
  <si>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</si>
  <si>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</si>
  <si>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</si>
  <si>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</si>
  <si>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</si>
  <si>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</si>
  <si>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</si>
  <si>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</si>
  <si>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</si>
  <si>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</si>
  <si>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</si>
  <si>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</si>
  <si>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</si>
  <si>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</si>
  <si>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</si>
  <si>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</si>
  <si>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</si>
  <si>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</si>
  <si>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</si>
  <si>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</si>
  <si>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</si>
  <si>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</si>
  <si>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</si>
  <si>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</si>
  <si>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</si>
  <si>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</si>
  <si>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</si>
  <si>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</si>
  <si>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</si>
  <si>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</si>
  <si>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</si>
  <si>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</si>
  <si>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</si>
  <si>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</si>
  <si>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</si>
  <si>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</si>
  <si>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</si>
  <si>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</si>
  <si>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</si>
  <si>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</si>
  <si>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</si>
  <si>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</si>
  <si>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</si>
  <si>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</si>
  <si>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</si>
  <si>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</si>
  <si>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</si>
  <si>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</si>
  <si>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</si>
  <si>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</si>
  <si>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</si>
  <si>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</si>
  <si>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</si>
  <si>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</si>
  <si>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</si>
  <si>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</si>
  <si>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</si>
  <si>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</si>
  <si>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</si>
  <si>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</si>
  <si>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</si>
  <si>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</si>
  <si>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</si>
  <si>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</si>
  <si>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</si>
  <si>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</si>
  <si>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</si>
  <si>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</si>
  <si>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</si>
  <si>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</si>
  <si>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</si>
  <si>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</si>
  <si>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</si>
  <si>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</si>
  <si>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</si>
  <si>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</si>
  <si>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</si>
  <si>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</si>
  <si>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</si>
  <si>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</si>
  <si>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</si>
  <si>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</si>
  <si>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</si>
  <si>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</si>
  <si>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</si>
  <si>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</si>
  <si>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</si>
  <si>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</si>
  <si>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</si>
  <si>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</si>
  <si>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</si>
  <si>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</si>
  <si>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</si>
  <si>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</si>
  <si>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</si>
  <si>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</si>
  <si>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</si>
  <si>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</si>
  <si>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</si>
  <si>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</si>
  <si>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</si>
  <si>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</si>
  <si>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</si>
  <si>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</si>
  <si>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</si>
  <si>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</si>
  <si>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</si>
  <si>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</si>
  <si>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</si>
  <si>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</si>
  <si>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</si>
  <si>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</si>
  <si>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</si>
  <si>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</si>
  <si>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</si>
  <si>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</si>
  <si>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</si>
  <si>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</si>
  <si>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</si>
  <si>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</si>
  <si>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</si>
  <si>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</si>
  <si>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</si>
  <si>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</si>
  <si>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</si>
  <si>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</si>
  <si>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</si>
  <si>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</si>
  <si>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</si>
  <si>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</si>
  <si>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</si>
  <si>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</si>
  <si>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</si>
  <si>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</si>
  <si>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</si>
  <si>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</si>
  <si>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</si>
  <si>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</si>
  <si>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</si>
  <si>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</si>
  <si>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</si>
  <si>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</si>
  <si>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</si>
  <si>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</si>
  <si>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</si>
  <si>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</si>
  <si>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</si>
  <si>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</si>
  <si>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</si>
  <si>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</si>
  <si>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</si>
  <si>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</si>
  <si>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</si>
  <si>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</si>
  <si>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</si>
  <si>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</si>
  <si>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</si>
  <si>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</si>
  <si>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</si>
  <si>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</si>
  <si>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</si>
  <si>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</si>
  <si>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</si>
  <si>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</si>
  <si>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</si>
  <si>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</si>
  <si>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</si>
  <si>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</si>
  <si>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</si>
  <si>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</si>
  <si>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</si>
  <si>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</si>
  <si>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</si>
  <si>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</si>
  <si>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</si>
  <si>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</si>
  <si>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</si>
  <si>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</si>
  <si>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</si>
  <si>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</si>
  <si>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</si>
  <si>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</si>
  <si>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</si>
  <si>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</si>
  <si>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</si>
  <si>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</si>
  <si>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</si>
  <si>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</si>
  <si>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</si>
  <si>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</si>
  <si>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</si>
  <si>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</si>
  <si>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</si>
  <si>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</si>
  <si>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</si>
  <si>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</si>
  <si>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</si>
  <si>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</si>
  <si>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</si>
  <si>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</si>
  <si>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</si>
  <si>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</si>
  <si>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</si>
  <si>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</si>
  <si>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</si>
  <si>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</si>
  <si>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</si>
  <si>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</si>
  <si>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</si>
  <si>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</si>
  <si>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</si>
  <si>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</si>
  <si>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</si>
  <si>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</si>
  <si>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</si>
  <si>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</si>
  <si>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</si>
  <si>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</si>
  <si>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</si>
  <si>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</si>
  <si>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</si>
  <si>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</si>
  <si>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</si>
  <si>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</si>
  <si>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</si>
  <si>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</si>
  <si>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</si>
  <si>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</si>
  <si>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</si>
  <si>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</si>
  <si>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</si>
  <si>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</si>
  <si>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</si>
  <si>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</si>
  <si>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</si>
  <si>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</si>
  <si>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</si>
  <si>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</si>
  <si>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</si>
  <si>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</si>
  <si>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</si>
  <si>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</si>
  <si>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</si>
  <si>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</si>
  <si>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</si>
  <si>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</si>
  <si>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</si>
  <si>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</si>
  <si>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</si>
  <si>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</si>
  <si>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</si>
  <si>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</si>
  <si>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</si>
  <si>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</si>
  <si>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</si>
  <si>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</si>
  <si>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</si>
  <si>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</si>
  <si>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</si>
  <si>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</si>
  <si>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</si>
  <si>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</si>
  <si>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</si>
  <si>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</si>
  <si>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</si>
  <si>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</si>
  <si>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</si>
  <si>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</si>
  <si>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</si>
  <si>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</si>
  <si>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</si>
  <si>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</si>
  <si>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</si>
  <si>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</si>
  <si>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</si>
  <si>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</si>
  <si>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</si>
  <si>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</si>
  <si>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</si>
  <si>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</si>
  <si>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</si>
  <si>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</si>
  <si>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</si>
  <si>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</si>
  <si>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</si>
  <si>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</si>
  <si>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</si>
  <si>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</si>
  <si>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</si>
  <si>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</si>
  <si>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</si>
  <si>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</si>
  <si>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</si>
  <si>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</si>
  <si>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</si>
  <si>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</si>
  <si>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</si>
  <si>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</si>
  <si>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</si>
  <si>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</si>
  <si>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</si>
  <si>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</si>
  <si>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</si>
  <si>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</si>
  <si>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</si>
  <si>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</si>
  <si>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</si>
  <si>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</si>
  <si>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</si>
  <si>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</si>
  <si>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</si>
  <si>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</si>
  <si>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</si>
  <si>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</si>
  <si>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</si>
  <si>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</si>
  <si>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</si>
  <si>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</si>
  <si>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</si>
  <si>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</si>
  <si>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</si>
  <si>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</si>
  <si>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</si>
  <si>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</si>
  <si>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</si>
  <si>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</si>
  <si>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</si>
  <si>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</si>
  <si>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</si>
  <si>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</si>
  <si>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</si>
  <si>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</si>
  <si>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</si>
  <si>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</si>
  <si>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</si>
  <si>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</si>
  <si>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</si>
  <si>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</si>
  <si>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</si>
  <si>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</si>
  <si>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</si>
  <si>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</si>
  <si>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</si>
  <si>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</si>
  <si>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</si>
  <si>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</si>
  <si>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</si>
  <si>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</si>
  <si>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</si>
  <si>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</si>
  <si>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</si>
  <si>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</si>
  <si>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</si>
  <si>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</si>
  <si>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</si>
  <si>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</si>
  <si>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</si>
  <si>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</si>
  <si>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</si>
  <si>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</si>
  <si>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</si>
  <si>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</si>
  <si>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</si>
  <si>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</si>
  <si>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</si>
  <si>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</si>
  <si>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</si>
  <si>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</si>
  <si>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</si>
  <si>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</si>
  <si>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</si>
  <si>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</si>
  <si>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</si>
  <si>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</si>
  <si>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</si>
  <si>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</si>
  <si>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</si>
  <si>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</si>
  <si>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</si>
  <si>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</si>
  <si>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</si>
  <si>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</si>
  <si>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</si>
  <si>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</si>
  <si>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</si>
  <si>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</si>
  <si>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</si>
  <si>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</si>
  <si>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</si>
  <si>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</si>
  <si>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</si>
  <si>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</si>
  <si>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</si>
  <si>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</si>
  <si>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</si>
  <si>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</si>
  <si>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</si>
  <si>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</si>
  <si>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</si>
  <si>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</si>
  <si>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</si>
  <si>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</si>
  <si>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</si>
  <si>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</si>
  <si>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</si>
  <si>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</si>
  <si>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</si>
  <si>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</si>
  <si>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</si>
  <si>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</si>
  <si>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</si>
  <si>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</si>
  <si>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</si>
  <si>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</si>
  <si>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</si>
  <si>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</si>
  <si>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</si>
  <si>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</si>
  <si>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</si>
  <si>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</si>
  <si>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</si>
  <si>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</si>
  <si>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</si>
  <si>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</si>
  <si>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</si>
  <si>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</si>
  <si>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</si>
  <si>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</si>
  <si>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</si>
  <si>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</si>
  <si>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</si>
  <si>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</si>
  <si>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</si>
  <si>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</si>
  <si>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</si>
  <si>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</si>
  <si>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</si>
  <si>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</si>
  <si>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</si>
  <si>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</si>
  <si>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</si>
  <si>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</si>
  <si>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</si>
  <si>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</si>
  <si>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</si>
  <si>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</si>
  <si>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</si>
  <si>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</si>
  <si>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</si>
  <si>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</si>
  <si>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</si>
  <si>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</si>
  <si>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</si>
  <si>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</si>
  <si>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</si>
  <si>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</si>
  <si>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</si>
  <si>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</si>
  <si>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</si>
  <si>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</si>
  <si>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</si>
  <si>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</si>
  <si>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</si>
  <si>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</si>
  <si>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</si>
  <si>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</si>
  <si>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</si>
  <si>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</si>
  <si>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</si>
  <si>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</si>
  <si>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</si>
  <si>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</si>
  <si>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</si>
  <si>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</si>
  <si>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</si>
  <si>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</si>
  <si>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</si>
  <si>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</si>
  <si>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</si>
  <si>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</si>
  <si>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</si>
  <si>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</si>
  <si>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</si>
  <si>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</si>
  <si>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</si>
  <si>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</si>
  <si>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</si>
  <si>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</si>
  <si>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</si>
  <si>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</si>
  <si>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</si>
  <si>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</si>
  <si>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</si>
  <si>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</si>
  <si>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</si>
  <si>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</si>
  <si>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</si>
  <si>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</si>
  <si>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</si>
  <si>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</si>
  <si>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</si>
  <si>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</si>
  <si>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</si>
  <si>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</si>
  <si>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</si>
  <si>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</si>
  <si>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</si>
  <si>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</si>
  <si>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</si>
  <si>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</si>
  <si>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</si>
  <si>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</si>
  <si>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</si>
  <si>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</si>
  <si>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</si>
  <si>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</si>
  <si>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</si>
  <si>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</si>
  <si>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</si>
  <si>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</si>
  <si>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</si>
  <si>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</si>
  <si>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</si>
  <si>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</si>
  <si>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</si>
  <si>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</si>
  <si>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</si>
  <si>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</si>
  <si>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</si>
  <si>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</si>
  <si>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</si>
  <si>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</si>
  <si>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</si>
  <si>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</si>
  <si>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</si>
  <si>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</si>
  <si>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</si>
  <si>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</si>
  <si>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</si>
  <si>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</si>
  <si>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</si>
  <si>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</si>
  <si>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</si>
  <si>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</si>
  <si>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</si>
  <si>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</si>
  <si>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</si>
  <si>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</si>
  <si>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</si>
  <si>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</si>
  <si>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</si>
  <si>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</si>
  <si>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</si>
  <si>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</si>
  <si>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</si>
  <si>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</si>
  <si>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</si>
  <si>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</si>
  <si>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</si>
  <si>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</si>
  <si>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</si>
  <si>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</si>
  <si>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</si>
  <si>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</si>
  <si>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</si>
  <si>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</si>
  <si>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</si>
  <si>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</si>
  <si>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</si>
  <si>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</si>
  <si>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</si>
  <si>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</si>
  <si>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</si>
  <si>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</si>
  <si>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</si>
  <si>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</si>
  <si>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</si>
  <si>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</si>
  <si>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</si>
  <si>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</si>
  <si>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</si>
  <si>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</si>
  <si>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</si>
  <si>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</si>
  <si>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</si>
  <si>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</si>
  <si>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</si>
  <si>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</si>
  <si>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</si>
  <si>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</si>
  <si>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</si>
  <si>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</si>
  <si>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</si>
  <si>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</si>
  <si>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</si>
  <si>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</si>
  <si>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</si>
  <si>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</si>
  <si>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</si>
  <si>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</si>
  <si>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</si>
  <si>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</si>
  <si>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</si>
  <si>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</si>
  <si>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</si>
  <si>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</si>
  <si>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</si>
  <si>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</si>
  <si>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</si>
  <si>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</si>
  <si>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</si>
  <si>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</si>
  <si>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</si>
  <si>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</si>
  <si>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</si>
  <si>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</si>
  <si>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</si>
  <si>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</si>
  <si>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</si>
  <si>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</si>
  <si>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</si>
  <si>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</si>
  <si>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</si>
  <si>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</si>
  <si>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</si>
  <si>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</si>
  <si>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</si>
  <si>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</si>
  <si>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</si>
  <si>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</si>
  <si>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</si>
  <si>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</si>
  <si>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</si>
  <si>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</si>
  <si>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</si>
  <si>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</si>
  <si>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</si>
  <si>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</si>
  <si>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</si>
  <si>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</si>
  <si>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</si>
  <si>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</si>
  <si>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</si>
  <si>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</si>
  <si>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</si>
  <si>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</si>
  <si>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</si>
  <si>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</si>
  <si>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</si>
  <si>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</si>
  <si>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</si>
  <si>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</si>
  <si>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</si>
  <si>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</si>
  <si>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</si>
  <si>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</si>
  <si>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</si>
  <si>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</si>
  <si>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</si>
  <si>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</si>
  <si>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</si>
  <si>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</si>
  <si>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</si>
  <si>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</si>
  <si>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</si>
  <si>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</si>
  <si>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</si>
  <si>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</si>
  <si>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</si>
  <si>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</si>
  <si>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</si>
  <si>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</si>
  <si>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</si>
  <si>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</si>
  <si>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</si>
  <si>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</si>
  <si>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</si>
  <si>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</si>
  <si>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</si>
  <si>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</si>
  <si>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</si>
  <si>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</si>
  <si>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</si>
  <si>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</si>
  <si>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</si>
  <si>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</si>
  <si>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</si>
  <si>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</si>
  <si>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</si>
  <si>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</si>
  <si>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</si>
  <si>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</si>
  <si>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</si>
  <si>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</si>
  <si>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</si>
  <si>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</si>
  <si>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</si>
  <si>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</si>
  <si>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</si>
  <si>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</si>
  <si>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</si>
  <si>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</si>
  <si>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</si>
  <si>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</si>
  <si>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</si>
  <si>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</si>
  <si>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</si>
  <si>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</si>
  <si>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</si>
  <si>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</si>
  <si>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</si>
  <si>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</si>
  <si>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</si>
  <si>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</si>
  <si>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</si>
  <si>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</si>
  <si>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</si>
  <si>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</si>
  <si>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</si>
  <si>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</si>
  <si>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</si>
  <si>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</si>
  <si>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</si>
  <si>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</si>
  <si>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</si>
  <si>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</si>
  <si>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</si>
  <si>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</si>
  <si>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</si>
  <si>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</si>
  <si>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</si>
  <si>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</si>
  <si>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</si>
  <si>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</si>
  <si>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</si>
  <si>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</si>
  <si>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</si>
  <si>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</si>
  <si>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</si>
  <si>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</si>
  <si>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</si>
  <si>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</si>
  <si>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</si>
  <si>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</si>
  <si>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</si>
  <si>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</si>
  <si>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</si>
  <si>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</si>
  <si>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</si>
  <si>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</si>
  <si>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</si>
  <si>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</si>
  <si>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</si>
  <si>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</si>
  <si>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</si>
  <si>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</si>
  <si>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</si>
  <si>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</si>
  <si>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</si>
  <si>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</si>
  <si>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</si>
  <si>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</si>
  <si>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</si>
  <si>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</si>
  <si>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</si>
  <si>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</si>
  <si>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</si>
  <si>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</si>
  <si>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</si>
  <si>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</si>
  <si>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</si>
  <si>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</si>
  <si>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</si>
  <si>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</si>
  <si>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</si>
  <si>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</si>
  <si>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</si>
  <si>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</si>
  <si>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</si>
  <si>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</si>
  <si>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</si>
  <si>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</si>
  <si>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</si>
  <si>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</si>
  <si>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</si>
  <si>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</si>
  <si>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</si>
  <si>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</si>
  <si>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</si>
  <si>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</si>
  <si>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</si>
  <si>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</si>
  <si>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</si>
  <si>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</si>
  <si>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</si>
  <si>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</si>
  <si>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</si>
  <si>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</si>
  <si>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</si>
  <si>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</si>
  <si>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</si>
  <si>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</si>
  <si>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</si>
  <si>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</si>
  <si>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</si>
  <si>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</si>
  <si>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</si>
  <si>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</si>
  <si>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</si>
  <si>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</si>
  <si>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</si>
  <si>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</si>
  <si>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</si>
  <si>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</si>
  <si>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</si>
  <si>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</si>
  <si>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</si>
  <si>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</si>
  <si>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</si>
  <si>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</si>
  <si>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</si>
  <si>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</si>
  <si>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</si>
  <si>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</si>
  <si>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</si>
  <si>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</si>
  <si>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</si>
  <si>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</si>
  <si>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</si>
  <si>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</si>
  <si>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</si>
  <si>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</si>
  <si>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</si>
  <si>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</si>
  <si>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</si>
  <si>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</si>
  <si>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</si>
  <si>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</si>
  <si>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</si>
  <si>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</si>
  <si>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</si>
  <si>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</si>
  <si>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</si>
  <si>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</si>
  <si>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</si>
  <si>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</si>
  <si>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</si>
  <si>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</si>
  <si>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</si>
  <si>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</si>
  <si>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</si>
  <si>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</si>
  <si>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</si>
  <si>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</si>
  <si>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</si>
  <si>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</si>
  <si>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</si>
  <si>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</si>
  <si>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</si>
  <si>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</si>
  <si>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</si>
  <si>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</si>
  <si>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</si>
  <si>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</si>
  <si>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</si>
  <si>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</si>
  <si>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</si>
  <si>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</si>
  <si>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</si>
  <si>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</si>
  <si>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</si>
  <si>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</si>
  <si>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</si>
  <si>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</si>
  <si>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</si>
  <si>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</si>
  <si>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</si>
  <si>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</si>
  <si>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</si>
  <si>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</si>
  <si>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</si>
  <si>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</si>
  <si>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</si>
  <si>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</si>
  <si>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</si>
  <si>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</si>
  <si>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</si>
  <si>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</si>
  <si>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</si>
  <si>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</si>
  <si>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</si>
  <si>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</si>
  <si>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</si>
  <si>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</si>
  <si>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</si>
  <si>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</si>
  <si>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</si>
  <si>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</si>
  <si>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</si>
  <si>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</si>
  <si>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</si>
  <si>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</si>
  <si>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</si>
  <si>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</si>
  <si>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</si>
  <si>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</si>
  <si>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</si>
  <si>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</si>
  <si>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</si>
  <si>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</si>
  <si>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</si>
  <si>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</si>
  <si>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</si>
  <si>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</si>
  <si>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</si>
  <si>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</si>
  <si>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</si>
  <si>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</si>
  <si>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</si>
  <si>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</si>
  <si>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</si>
  <si>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</si>
  <si>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</si>
  <si>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</si>
  <si>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</si>
  <si>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</si>
  <si>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</si>
  <si>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</si>
  <si>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</si>
  <si>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</si>
  <si>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</si>
  <si>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</si>
  <si>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</si>
  <si>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</si>
  <si>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</si>
  <si>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</si>
  <si>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</si>
  <si>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</si>
  <si>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</si>
  <si>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</si>
  <si>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</si>
  <si>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</si>
  <si>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</si>
  <si>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</si>
  <si>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</si>
  <si>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</si>
  <si>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</si>
  <si>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</si>
  <si>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</si>
  <si>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</si>
  <si>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</si>
  <si>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</si>
  <si>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</si>
  <si>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</si>
  <si>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</si>
  <si>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</si>
  <si>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</si>
  <si>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</si>
  <si>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</si>
  <si>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</si>
  <si>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</si>
  <si>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</si>
  <si>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</si>
  <si>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</si>
  <si>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</si>
  <si>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</si>
  <si>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</si>
  <si>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</si>
  <si>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</si>
  <si>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</si>
  <si>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</si>
  <si>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</si>
  <si>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</si>
  <si>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</si>
  <si>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</si>
  <si>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</si>
  <si>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</si>
  <si>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</si>
  <si>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</si>
  <si>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</si>
  <si>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</si>
  <si>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</si>
  <si>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</si>
  <si>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</si>
  <si>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</si>
  <si>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</si>
  <si>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</si>
  <si>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</si>
  <si>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</si>
  <si>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</si>
  <si>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</si>
  <si>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</si>
  <si>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</si>
  <si>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</si>
  <si>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</si>
  <si>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</si>
  <si>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</si>
  <si>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</si>
  <si>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</si>
  <si>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</si>
  <si>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</si>
  <si>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</si>
  <si>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</si>
  <si>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</si>
  <si>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</si>
  <si>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</si>
  <si>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</si>
  <si>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</si>
  <si>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</si>
  <si>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</si>
  <si>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</si>
  <si>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</si>
  <si>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</si>
  <si>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</si>
  <si>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</si>
  <si>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</si>
  <si>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</si>
  <si>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</si>
  <si>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</si>
  <si>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</si>
  <si>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</si>
  <si>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</si>
  <si>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</si>
  <si>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</si>
  <si>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</si>
  <si>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</si>
  <si>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</si>
  <si>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</si>
  <si>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</si>
  <si>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</si>
  <si>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</si>
  <si>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</si>
  <si>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</si>
  <si>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</si>
  <si>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</si>
  <si>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</si>
  <si>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</si>
  <si>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</si>
  <si>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</si>
  <si>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</si>
  <si>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</si>
  <si>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</si>
  <si>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</si>
  <si>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</si>
  <si>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</si>
  <si>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</si>
  <si>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</si>
  <si>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</si>
  <si>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</si>
  <si>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</si>
  <si>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</si>
  <si>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</si>
  <si>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</si>
  <si>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</si>
  <si>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</si>
  <si>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</si>
  <si>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</si>
  <si>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</si>
  <si>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</si>
  <si>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</si>
  <si>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</si>
  <si>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</si>
  <si>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</si>
  <si>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</si>
  <si>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</si>
  <si>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</si>
  <si>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</si>
  <si>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</si>
  <si>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</si>
  <si>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</si>
  <si>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</si>
  <si>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</si>
  <si>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</si>
  <si>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</si>
  <si>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</si>
  <si>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</si>
  <si>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</si>
  <si>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</si>
  <si>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</si>
  <si>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</si>
  <si>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</si>
  <si>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</si>
  <si>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</si>
  <si>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</si>
  <si>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</si>
  <si>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</si>
  <si>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</si>
  <si>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</si>
  <si>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</si>
  <si>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</si>
  <si>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</si>
  <si>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</si>
  <si>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</si>
  <si>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</si>
  <si>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</si>
  <si>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</si>
  <si>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</si>
  <si>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</si>
  <si>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</si>
  <si>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</si>
  <si>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</si>
  <si>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</si>
  <si>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</si>
  <si>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</si>
  <si>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</si>
  <si>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</si>
  <si>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</si>
  <si>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</si>
  <si>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</si>
  <si>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</si>
  <si>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</si>
  <si>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</si>
  <si>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</si>
  <si>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</si>
  <si>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</si>
  <si>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</si>
  <si>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</si>
  <si>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</si>
  <si>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</si>
  <si>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</si>
  <si>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</si>
  <si>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</si>
  <si>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</si>
  <si>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</si>
  <si>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</si>
  <si>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</si>
  <si>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</si>
  <si>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</si>
  <si>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</si>
  <si>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</si>
  <si>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</si>
  <si>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</si>
  <si>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</si>
  <si>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</si>
  <si>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</si>
  <si>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</si>
  <si>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</si>
  <si>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</si>
  <si>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</si>
  <si>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</si>
  <si>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</si>
  <si>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</si>
  <si>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</si>
  <si>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</si>
  <si>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</si>
  <si>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</si>
  <si>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</si>
  <si>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</si>
  <si>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</si>
  <si>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</si>
  <si>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</si>
  <si>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</si>
  <si>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</si>
  <si>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</si>
  <si>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</si>
  <si>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</si>
  <si>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</si>
  <si>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</si>
  <si>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</si>
  <si>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</si>
  <si>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</si>
  <si>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</si>
  <si>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</si>
  <si>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</si>
  <si>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</si>
  <si>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</si>
  <si>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</si>
  <si>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</si>
  <si>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</si>
  <si>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</si>
  <si>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</si>
  <si>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</si>
  <si>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</si>
  <si>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</si>
  <si>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</si>
  <si>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</si>
  <si>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</si>
  <si>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</si>
  <si>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</si>
  <si>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</si>
  <si>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</si>
  <si>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</si>
  <si>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</si>
  <si>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</si>
  <si>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</si>
  <si>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</si>
  <si>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</si>
  <si>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</si>
  <si>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</si>
  <si>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</si>
  <si>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</si>
  <si>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</si>
  <si>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</si>
  <si>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</si>
  <si>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</si>
  <si>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</si>
  <si>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</si>
  <si>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</si>
  <si>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</si>
  <si>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</si>
  <si>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</si>
  <si>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</si>
  <si>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</si>
  <si>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</si>
  <si>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</si>
  <si>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</si>
  <si>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</si>
  <si>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</si>
  <si>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</si>
  <si>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</si>
  <si>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</si>
  <si>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</si>
  <si>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</si>
  <si>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</si>
  <si>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</si>
  <si>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</si>
  <si>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</si>
  <si>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</si>
  <si>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</si>
  <si>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</si>
  <si>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</si>
  <si>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</si>
  <si>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</si>
  <si>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</si>
  <si>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</si>
  <si>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</si>
  <si>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</si>
  <si>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</si>
  <si>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</si>
  <si>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</si>
  <si>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</si>
  <si>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</si>
  <si>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</si>
  <si>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</si>
  <si>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</si>
  <si>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</si>
  <si>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</si>
  <si>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</si>
  <si>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</si>
  <si>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</si>
  <si>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</si>
  <si>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</si>
  <si>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</si>
  <si>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</si>
  <si>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</si>
  <si>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</si>
  <si>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</si>
  <si>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</si>
  <si>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</si>
  <si>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</si>
  <si>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</si>
  <si>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</si>
  <si>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</si>
  <si>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</si>
  <si>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</si>
  <si>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</si>
  <si>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</si>
  <si>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</si>
  <si>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</si>
  <si>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</si>
  <si>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</si>
  <si>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</si>
  <si>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</si>
  <si>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</si>
  <si>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</si>
  <si>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</si>
  <si>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</si>
  <si>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</si>
  <si>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</si>
  <si>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</si>
  <si>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</si>
  <si>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</si>
  <si>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</si>
  <si>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</si>
  <si>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</si>
  <si>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</si>
  <si>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</si>
  <si>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</si>
  <si>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</si>
  <si>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</si>
  <si>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</si>
  <si>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</si>
  <si>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</si>
  <si>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</si>
  <si>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</si>
  <si>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</si>
  <si>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</si>
  <si>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</si>
  <si>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</si>
  <si>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</si>
  <si>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</si>
  <si>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</si>
  <si>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</si>
  <si>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</si>
  <si>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</si>
  <si>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</si>
  <si>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</si>
  <si>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</si>
  <si>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</si>
  <si>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</si>
  <si>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</si>
  <si>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</si>
  <si>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</si>
  <si>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</si>
  <si>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</si>
  <si>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</si>
  <si>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</si>
  <si>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</si>
  <si>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</si>
  <si>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</si>
  <si>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</si>
  <si>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</si>
  <si>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</si>
  <si>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</si>
  <si>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</si>
  <si>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</si>
  <si>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</si>
  <si>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</si>
  <si>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</si>
  <si>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</si>
  <si>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</si>
  <si>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</si>
  <si>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</si>
  <si>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</si>
  <si>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</si>
  <si>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</si>
  <si>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</si>
  <si>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</si>
  <si>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</si>
  <si>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</si>
  <si>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</si>
  <si>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</si>
  <si>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</si>
  <si>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</si>
  <si>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</si>
  <si>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</si>
  <si>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</si>
  <si>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</si>
  <si>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</si>
  <si>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</si>
  <si>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</si>
  <si>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</si>
  <si>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</si>
  <si>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</si>
  <si>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</si>
  <si>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</si>
  <si>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</si>
  <si>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</si>
  <si>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</si>
  <si>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</si>
  <si>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</si>
  <si>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</si>
  <si>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</si>
  <si>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</si>
  <si>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</si>
  <si>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</si>
  <si>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</si>
  <si>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</si>
  <si>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</si>
  <si>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</si>
  <si>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</si>
  <si>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</si>
  <si>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</si>
  <si>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</si>
  <si>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</si>
  <si>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</si>
  <si>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</si>
  <si>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</si>
  <si>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</si>
  <si>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</si>
  <si>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</si>
  <si>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</si>
  <si>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</si>
  <si>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</si>
  <si>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</si>
  <si>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</si>
  <si>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</si>
  <si>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</si>
  <si>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</si>
  <si>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</si>
  <si>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</si>
  <si>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</si>
  <si>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</si>
  <si>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</si>
  <si>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</si>
  <si>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</si>
  <si>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</si>
  <si>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</si>
  <si>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</si>
  <si>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</si>
  <si>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</si>
  <si>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</si>
  <si>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</si>
  <si>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</si>
  <si>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</si>
  <si>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</si>
  <si>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</si>
  <si>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</si>
  <si>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</si>
  <si>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</si>
  <si>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</si>
  <si>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</si>
  <si>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</si>
  <si>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</si>
  <si>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</si>
  <si>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</si>
  <si>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</si>
  <si>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</si>
  <si>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</si>
  <si>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</si>
  <si>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</si>
  <si>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</si>
  <si>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</si>
  <si>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</si>
  <si>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</si>
  <si>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</si>
  <si>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</si>
  <si>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</si>
  <si>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</si>
  <si>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</si>
  <si>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</si>
  <si>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</si>
  <si>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</si>
  <si>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</si>
  <si>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</si>
  <si>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</si>
  <si>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</si>
  <si>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</si>
  <si>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</si>
  <si>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</si>
  <si>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</si>
  <si>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</si>
  <si>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</si>
  <si>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</si>
  <si>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</si>
  <si>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</si>
  <si>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</si>
  <si>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</si>
  <si>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</si>
  <si>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</si>
  <si>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</si>
  <si>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</si>
  <si>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</si>
  <si>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</si>
  <si>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</si>
  <si>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</si>
  <si>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</si>
  <si>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</si>
  <si>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</si>
  <si>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</si>
  <si>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</si>
  <si>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</si>
  <si>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</si>
  <si>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</si>
  <si>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</si>
  <si>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</si>
  <si>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</si>
  <si>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</si>
  <si>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</si>
  <si>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</si>
  <si>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</si>
  <si>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</si>
  <si>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</si>
  <si>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</si>
  <si>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</si>
  <si>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</si>
  <si>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</si>
  <si>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</si>
  <si>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</si>
  <si>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</si>
  <si>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</si>
  <si>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</si>
  <si>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</si>
  <si>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</si>
  <si>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</si>
  <si>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</si>
  <si>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</si>
  <si>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</si>
  <si>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</si>
  <si>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</si>
  <si>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</si>
  <si>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</si>
  <si>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</si>
  <si>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</si>
  <si>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</si>
  <si>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</si>
  <si>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</si>
  <si>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</si>
  <si>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</si>
  <si>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</si>
  <si>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</si>
  <si>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</si>
  <si>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</si>
  <si>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</si>
  <si>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</si>
  <si>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</si>
  <si>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</si>
  <si>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</si>
  <si>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</si>
  <si>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</si>
  <si>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</si>
  <si>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</si>
  <si>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</si>
  <si>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</si>
  <si>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</si>
  <si>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</si>
  <si>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</si>
  <si>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</si>
  <si>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</si>
  <si>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</si>
  <si>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</si>
  <si>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</si>
  <si>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</si>
  <si>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</si>
  <si>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</si>
  <si>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</si>
  <si>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</si>
  <si>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</si>
  <si>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</si>
  <si>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</si>
  <si>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</si>
  <si>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</si>
  <si>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</si>
  <si>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</si>
  <si>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</si>
  <si>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</si>
  <si>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</si>
  <si>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</si>
  <si>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</si>
  <si>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</si>
  <si>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</si>
  <si>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</si>
  <si>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</si>
  <si>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</si>
  <si>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</si>
  <si>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</si>
  <si>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</si>
  <si>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</si>
  <si>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</si>
  <si>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</si>
  <si>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</si>
  <si>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</si>
  <si>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</si>
  <si>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</si>
  <si>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</si>
  <si>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</si>
  <si>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</si>
  <si>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</si>
  <si>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</si>
  <si>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</si>
  <si>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</si>
  <si>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</si>
  <si>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</si>
  <si>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</si>
  <si>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</si>
  <si>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</si>
  <si>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</si>
  <si>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</si>
  <si>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</si>
  <si>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</si>
  <si>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</si>
  <si>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</si>
  <si>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</si>
  <si>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</si>
  <si>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</si>
  <si>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</si>
  <si>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</si>
  <si>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</si>
  <si>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</si>
  <si>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</si>
  <si>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</si>
  <si>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</si>
  <si>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</si>
  <si>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</si>
  <si>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</si>
  <si>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</si>
  <si>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</si>
  <si>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</si>
  <si>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</si>
  <si>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</si>
  <si>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</si>
  <si>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</si>
  <si>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</si>
  <si>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</si>
  <si>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</si>
  <si>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</si>
  <si>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</si>
  <si>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</si>
  <si>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</si>
  <si>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</si>
  <si>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</si>
  <si>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</si>
  <si>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</si>
  <si>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</si>
  <si>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</si>
  <si>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</si>
  <si>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</si>
  <si>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</si>
  <si>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</si>
  <si>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</si>
  <si>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</si>
  <si>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</si>
  <si>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</si>
  <si>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</si>
  <si>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</si>
  <si>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</si>
  <si>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</si>
  <si>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</si>
  <si>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</si>
  <si>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</si>
  <si>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</si>
  <si>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</si>
  <si>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</si>
  <si>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</si>
  <si>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</si>
  <si>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</si>
  <si>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</si>
  <si>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</si>
  <si>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</si>
  <si>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</si>
  <si>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</si>
  <si>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</si>
  <si>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</si>
  <si>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</si>
  <si>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</si>
  <si>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</si>
  <si>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</si>
  <si>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</si>
  <si>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</si>
  <si>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</si>
  <si>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</si>
  <si>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</si>
  <si>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</si>
  <si>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</si>
  <si>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</si>
  <si>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</si>
  <si>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</si>
  <si>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</si>
  <si>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</si>
  <si>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</si>
  <si>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</si>
  <si>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</si>
  <si>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</si>
  <si>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</si>
  <si>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</si>
  <si>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</si>
  <si>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</si>
  <si>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</si>
  <si>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</si>
  <si>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</si>
  <si>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</si>
  <si>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</si>
  <si>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</si>
  <si>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</si>
  <si>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</si>
  <si>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</si>
  <si>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</si>
  <si>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</si>
  <si>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</si>
  <si>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</si>
  <si>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</si>
  <si>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</si>
  <si>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</si>
  <si>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</si>
  <si>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</si>
  <si>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</si>
  <si>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</si>
  <si>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</si>
  <si>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</si>
  <si>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</si>
  <si>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</si>
  <si>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</si>
  <si>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</si>
  <si>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</si>
  <si>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</si>
  <si>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</si>
  <si>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</si>
  <si>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</si>
  <si>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</si>
  <si>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</si>
  <si>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</si>
  <si>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</si>
  <si>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</si>
  <si>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</si>
  <si>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</si>
  <si>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</si>
  <si>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</si>
  <si>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</si>
  <si>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</si>
  <si>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</si>
  <si>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</si>
  <si>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</si>
  <si>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</si>
  <si>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</si>
  <si>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</si>
  <si>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</si>
  <si>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</si>
  <si>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</si>
  <si>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</si>
  <si>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</si>
  <si>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</si>
  <si>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</si>
  <si>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</si>
  <si>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</si>
  <si>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</si>
  <si>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</si>
  <si>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</si>
  <si>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</si>
  <si>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</si>
  <si>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</si>
  <si>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</si>
  <si>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</si>
  <si>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</si>
  <si>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</si>
  <si>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</si>
  <si>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</si>
  <si>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</si>
  <si>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</si>
  <si>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</si>
  <si>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</si>
  <si>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</si>
  <si>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</si>
  <si>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</si>
  <si>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</si>
  <si>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</si>
  <si>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</si>
  <si>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</si>
  <si>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</si>
  <si>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</si>
  <si>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</si>
  <si>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</si>
  <si>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</si>
  <si>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</si>
  <si>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</si>
  <si>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</si>
  <si>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</si>
  <si>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</si>
  <si>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</si>
  <si>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</si>
  <si>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</si>
  <si>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</si>
  <si>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</si>
  <si>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</si>
  <si>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</si>
  <si>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</si>
  <si>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</si>
  <si>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</si>
  <si>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</si>
  <si>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</si>
  <si>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</si>
  <si>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</si>
  <si>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</si>
  <si>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</si>
  <si>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</si>
  <si>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</si>
  <si>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</si>
  <si>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</si>
  <si>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</si>
  <si>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</si>
  <si>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</si>
  <si>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</si>
  <si>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</si>
  <si>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</si>
  <si>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</si>
  <si>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</si>
  <si>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</si>
  <si>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</si>
  <si>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</si>
  <si>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</si>
  <si>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</si>
  <si>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</si>
  <si>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</si>
  <si>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</si>
  <si>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</si>
  <si>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</si>
  <si>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</si>
  <si>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</si>
  <si>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</si>
  <si>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</si>
  <si>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</si>
  <si>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</si>
  <si>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</si>
  <si>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</si>
  <si>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</si>
  <si>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</si>
  <si>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</si>
  <si>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</si>
  <si>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</si>
  <si>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</si>
  <si>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</si>
  <si>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</si>
  <si>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</si>
  <si>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</si>
  <si>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</si>
  <si>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</si>
  <si>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</si>
  <si>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</si>
  <si>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</si>
  <si>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</si>
  <si>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</si>
  <si>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</si>
  <si>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</si>
  <si>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</si>
  <si>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</si>
  <si>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</si>
  <si>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</si>
  <si>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</si>
  <si>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</si>
  <si>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</si>
  <si>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</si>
  <si>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</si>
  <si>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</si>
  <si>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</si>
  <si>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</si>
  <si>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</si>
  <si>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</si>
  <si>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</si>
  <si>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</si>
  <si>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</si>
  <si>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</si>
  <si>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</si>
  <si>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</si>
  <si>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</si>
  <si>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</si>
  <si>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</si>
  <si>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</si>
  <si>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</si>
  <si>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</si>
  <si>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</si>
  <si>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</si>
  <si>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</si>
  <si>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</si>
  <si>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</si>
  <si>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</si>
  <si>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</si>
  <si>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</si>
  <si>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</si>
  <si>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</si>
  <si>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</si>
  <si>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</si>
  <si>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</si>
  <si>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</si>
  <si>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</si>
  <si>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</si>
  <si>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</si>
  <si>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</si>
  <si>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</si>
  <si>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</si>
  <si>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</si>
  <si>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</si>
  <si>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</si>
  <si>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</si>
  <si>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</si>
  <si>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</si>
  <si>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</si>
  <si>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</si>
  <si>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</si>
  <si>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</si>
  <si>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</si>
  <si>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</si>
  <si>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</si>
  <si>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</si>
  <si>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</si>
  <si>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</si>
  <si>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</si>
  <si>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</si>
  <si>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</si>
  <si>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</si>
  <si>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</si>
  <si>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</si>
  <si>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</si>
  <si>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</si>
  <si>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</si>
  <si>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</si>
  <si>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</si>
  <si>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</si>
  <si>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</si>
  <si>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</si>
  <si>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</si>
  <si>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</si>
  <si>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</si>
  <si>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</si>
  <si>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</si>
  <si>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</si>
  <si>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</si>
  <si>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</si>
  <si>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</si>
  <si>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</si>
  <si>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</si>
  <si>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</si>
  <si>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</si>
  <si>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</si>
  <si>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</si>
  <si>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</si>
  <si>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</si>
  <si>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</si>
  <si>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</si>
  <si>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</si>
  <si>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</si>
  <si>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</si>
  <si>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</si>
  <si>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</si>
  <si>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</si>
  <si>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</si>
  <si>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</si>
  <si>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</si>
  <si>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</si>
  <si>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</si>
  <si>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</si>
  <si>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</si>
  <si>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</si>
  <si>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</si>
  <si>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</si>
  <si>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</si>
  <si>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</si>
  <si>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</si>
  <si>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</si>
  <si>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</si>
  <si>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</si>
  <si>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</si>
  <si>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</si>
  <si>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</si>
  <si>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</si>
  <si>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</si>
  <si>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</si>
  <si>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</si>
  <si>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</si>
  <si>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</si>
  <si>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</si>
  <si>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</si>
  <si>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</si>
  <si>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</si>
  <si>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</si>
  <si>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</si>
  <si>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</si>
  <si>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</si>
  <si>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</si>
  <si>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</si>
  <si>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</si>
  <si>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</si>
  <si>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</si>
  <si>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</si>
  <si>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</si>
  <si>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</si>
  <si>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</si>
  <si>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</si>
  <si>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</si>
  <si>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</si>
  <si>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</si>
  <si>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</si>
  <si>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</si>
  <si>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</si>
  <si>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</si>
  <si>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</si>
  <si>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</si>
  <si>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</si>
  <si>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</si>
  <si>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</si>
  <si>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</si>
  <si>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</si>
  <si>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</si>
  <si>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</si>
  <si>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</si>
  <si>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</si>
  <si>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</si>
  <si>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</si>
  <si>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</si>
  <si>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</si>
  <si>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</si>
  <si>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</si>
  <si>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</si>
  <si>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</si>
  <si>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</si>
  <si>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</si>
  <si>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</si>
  <si>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</si>
  <si>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</si>
  <si>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</si>
  <si>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</si>
  <si>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</si>
  <si>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</si>
  <si>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</si>
  <si>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</si>
  <si>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</si>
  <si>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</si>
  <si>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</si>
  <si>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</si>
  <si>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</si>
  <si>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</si>
  <si>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</si>
  <si>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</si>
  <si>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</si>
  <si>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</si>
  <si>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</si>
  <si>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</si>
  <si>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</si>
  <si>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</si>
  <si>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</si>
  <si>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</si>
  <si>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</si>
  <si>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</si>
  <si>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</si>
  <si>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</si>
  <si>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</si>
  <si>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</si>
  <si>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</si>
  <si>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</si>
  <si>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</si>
  <si>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</si>
  <si>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</si>
  <si>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</si>
  <si>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</si>
  <si>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</si>
  <si>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</si>
  <si>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</si>
  <si>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</si>
  <si>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</si>
  <si>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</si>
  <si>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</si>
  <si>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</si>
  <si>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</si>
  <si>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</si>
  <si>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</si>
  <si>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</si>
  <si>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</si>
  <si>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</si>
  <si>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</si>
  <si>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</si>
  <si>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</si>
  <si>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</si>
  <si>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</si>
  <si>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</si>
  <si>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</si>
  <si>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</si>
  <si>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</si>
  <si>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</si>
  <si>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</si>
  <si>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</si>
  <si>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</si>
  <si>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</si>
  <si>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</si>
  <si>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</si>
  <si>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</si>
  <si>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</si>
  <si>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</si>
  <si>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</si>
  <si>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</si>
  <si>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</si>
  <si>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</si>
  <si>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</si>
  <si>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</si>
  <si>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</si>
  <si>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</si>
  <si>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</si>
  <si>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</si>
  <si>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</si>
  <si>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</si>
  <si>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</si>
  <si>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</si>
  <si>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</si>
  <si>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</si>
  <si>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</si>
  <si>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</si>
  <si>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</si>
  <si>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</si>
  <si>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</si>
  <si>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</si>
  <si>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</si>
  <si>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</si>
  <si>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</si>
  <si>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</si>
  <si>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</si>
  <si>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</si>
  <si>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</si>
  <si>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</si>
  <si>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</si>
  <si>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</si>
  <si>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</si>
  <si>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</si>
  <si>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</si>
  <si>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</si>
  <si>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</si>
  <si>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</si>
  <si>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</si>
  <si>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</si>
  <si>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</si>
  <si>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</si>
  <si>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</si>
  <si>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</si>
  <si>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</si>
  <si>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</si>
  <si>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</si>
  <si>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</si>
  <si>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</si>
  <si>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</si>
  <si>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</si>
  <si>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</si>
  <si>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</si>
  <si>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</si>
  <si>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</si>
  <si>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</si>
  <si>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</si>
  <si>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</si>
  <si>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</si>
  <si>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</si>
  <si>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</si>
  <si>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</si>
  <si>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</si>
  <si>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</si>
  <si>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</si>
  <si>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</si>
  <si>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</si>
  <si>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</si>
  <si>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</si>
  <si>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</si>
  <si>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</si>
  <si>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</si>
  <si>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</si>
  <si>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</si>
  <si>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</si>
  <si>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</si>
  <si>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</si>
  <si>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</si>
  <si>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</si>
  <si>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</si>
  <si>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</si>
  <si>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</si>
  <si>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</si>
  <si>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</si>
  <si>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</si>
  <si>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</si>
  <si>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</si>
  <si>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</si>
  <si>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</si>
  <si>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</si>
  <si>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</si>
  <si>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</si>
  <si>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</si>
  <si>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</si>
  <si>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</si>
  <si>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</si>
  <si>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</si>
  <si>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</si>
  <si>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</si>
  <si>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</si>
  <si>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</si>
  <si>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</si>
  <si>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</si>
  <si>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</si>
  <si>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</si>
  <si>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</si>
  <si>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</si>
  <si>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</si>
  <si>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</si>
  <si>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</si>
  <si>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</si>
  <si>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</si>
  <si>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</si>
  <si>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</si>
  <si>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</si>
  <si>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</si>
  <si>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</si>
  <si>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</si>
  <si>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</si>
  <si>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</si>
  <si>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</si>
  <si>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</si>
  <si>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</si>
  <si>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</si>
  <si>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</si>
  <si>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</si>
  <si>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</si>
  <si>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</si>
  <si>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</si>
  <si>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</si>
  <si>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</si>
  <si>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</si>
  <si>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</si>
  <si>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</si>
  <si>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</si>
  <si>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</si>
  <si>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</si>
  <si>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</si>
  <si>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</si>
  <si>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</si>
  <si>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</si>
  <si>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</si>
  <si>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</si>
  <si>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</si>
  <si>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</si>
  <si>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</si>
  <si>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</si>
  <si>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</si>
  <si>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</si>
  <si>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</si>
  <si>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</si>
  <si>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</si>
  <si>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</si>
  <si>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</si>
  <si>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</si>
  <si>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</si>
  <si>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</si>
  <si>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</si>
  <si>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</si>
  <si>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</si>
  <si>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</si>
  <si>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</si>
  <si>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</si>
  <si>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</si>
  <si>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</si>
  <si>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</si>
  <si>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</si>
  <si>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</si>
  <si>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</si>
  <si>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</si>
  <si>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</si>
  <si>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</si>
  <si>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</si>
  <si>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</si>
  <si>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</si>
  <si>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</si>
  <si>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</si>
  <si>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</si>
  <si>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</si>
  <si>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</si>
  <si>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</si>
  <si>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</si>
  <si>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</si>
  <si>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</si>
  <si>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</si>
  <si>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</si>
  <si>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</si>
  <si>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</si>
  <si>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</si>
  <si>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</si>
  <si>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</si>
  <si>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</si>
  <si>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</si>
  <si>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</si>
  <si>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</si>
  <si>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</si>
  <si>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</si>
  <si>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</si>
  <si>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</si>
  <si>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</si>
  <si>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</si>
  <si>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</si>
  <si>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</si>
  <si>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</si>
  <si>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</si>
  <si>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</si>
  <si>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</si>
  <si>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</si>
  <si>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</si>
  <si>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</si>
  <si>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</si>
  <si>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</si>
  <si>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</si>
  <si>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</si>
  <si>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</si>
  <si>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</si>
  <si>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</si>
  <si>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</si>
  <si>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</si>
  <si>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</si>
  <si>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</si>
  <si>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</si>
  <si>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</si>
  <si>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</si>
  <si>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</si>
  <si>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</si>
  <si>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</si>
  <si>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</si>
  <si>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</si>
  <si>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</si>
  <si>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</si>
  <si>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</si>
  <si>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</si>
  <si>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</si>
  <si>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</si>
  <si>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</si>
  <si>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</si>
  <si>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</si>
  <si>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</si>
  <si>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</si>
  <si>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</si>
  <si>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</si>
  <si>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</si>
  <si>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</si>
  <si>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</si>
  <si>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</si>
  <si>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</si>
  <si>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</si>
  <si>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</si>
  <si>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</si>
  <si>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</si>
  <si>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</si>
  <si>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</si>
  <si>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</si>
  <si>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</si>
  <si>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</si>
  <si>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</si>
  <si>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</si>
  <si>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</si>
  <si>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</si>
  <si>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</si>
  <si>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</si>
  <si>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</si>
  <si>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</si>
  <si>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</si>
  <si>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</si>
  <si>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</si>
  <si>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</si>
  <si>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</si>
  <si>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</si>
  <si>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</si>
  <si>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</si>
  <si>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</si>
  <si>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</si>
  <si>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</si>
  <si>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</si>
  <si>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</si>
  <si>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</si>
  <si>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</si>
  <si>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</si>
  <si>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</si>
  <si>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</si>
  <si>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</si>
  <si>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</si>
  <si>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</si>
  <si>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</si>
  <si>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</si>
  <si>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</si>
  <si>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</si>
  <si>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</si>
  <si>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</si>
  <si>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</si>
  <si>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</si>
  <si>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</si>
  <si>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</si>
  <si>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</si>
  <si>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</si>
  <si>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</si>
  <si>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</si>
  <si>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</si>
  <si>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</si>
  <si>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</si>
  <si>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</si>
  <si>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</si>
  <si>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</si>
  <si>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</si>
  <si>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</si>
  <si>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</si>
  <si>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</si>
  <si>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</si>
  <si>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</si>
  <si>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</si>
  <si>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</si>
  <si>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</si>
  <si>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</si>
  <si>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</si>
  <si>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</si>
  <si>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</si>
  <si>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</si>
  <si>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</si>
  <si>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</si>
  <si>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</si>
  <si>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</si>
  <si>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</si>
  <si>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</si>
  <si>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</si>
  <si>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</si>
  <si>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</si>
  <si>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</si>
  <si>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</si>
  <si>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</si>
  <si>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</si>
  <si>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</si>
  <si>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</si>
  <si>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</si>
  <si>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</si>
  <si>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</si>
  <si>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</si>
  <si>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</si>
  <si>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</si>
  <si>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</si>
  <si>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</si>
  <si>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</si>
  <si>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</si>
  <si>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</si>
  <si>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</si>
  <si>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</si>
  <si>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</si>
  <si>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</si>
  <si>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</si>
  <si>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</si>
  <si>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</si>
  <si>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</si>
  <si>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</si>
  <si>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</si>
  <si>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</si>
  <si>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</si>
  <si>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</si>
  <si>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</si>
  <si>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</si>
  <si>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</si>
  <si>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</si>
  <si>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</si>
  <si>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</si>
  <si>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</si>
  <si>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</si>
  <si>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</si>
  <si>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</si>
  <si>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</si>
  <si>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</si>
  <si>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</si>
  <si>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</si>
  <si>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</si>
  <si>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</si>
  <si>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</si>
  <si>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</si>
  <si>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</si>
  <si>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</si>
  <si>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</si>
  <si>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</si>
  <si>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</si>
  <si>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</si>
  <si>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</si>
  <si>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</si>
  <si>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</si>
  <si>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</si>
  <si>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</si>
  <si>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</si>
  <si>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</si>
  <si>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</si>
  <si>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</si>
  <si>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</si>
  <si>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</si>
  <si>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</si>
  <si>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</si>
  <si>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</si>
  <si>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</si>
  <si>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</si>
  <si>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</si>
  <si>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</si>
  <si>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</si>
  <si>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</si>
  <si>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</si>
  <si>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</si>
  <si>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</si>
  <si>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</si>
  <si>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</si>
  <si>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</si>
  <si>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</si>
  <si>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</si>
  <si>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</si>
  <si>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</si>
  <si>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</si>
  <si>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</si>
  <si>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</si>
  <si>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</si>
  <si>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</si>
  <si>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</si>
  <si>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</si>
  <si>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</si>
  <si>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</si>
  <si>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</si>
  <si>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</si>
  <si>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</si>
  <si>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</si>
  <si>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</si>
  <si>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</si>
  <si>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</si>
  <si>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</si>
  <si>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</si>
  <si>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</si>
  <si>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</si>
  <si>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</si>
  <si>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</si>
  <si>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</si>
  <si>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</si>
  <si>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</si>
  <si>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</si>
  <si>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</si>
  <si>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</si>
  <si>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</si>
  <si>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</si>
  <si>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</si>
  <si>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</si>
  <si>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</si>
  <si>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</si>
  <si>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</si>
  <si>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</si>
  <si>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</si>
  <si>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</si>
  <si>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</si>
  <si>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</si>
  <si>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</si>
  <si>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</si>
  <si>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</si>
  <si>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</si>
  <si>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</si>
  <si>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</si>
  <si>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</si>
  <si>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</si>
  <si>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</si>
  <si>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</si>
  <si>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</si>
  <si>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</si>
  <si>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</si>
  <si>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</si>
  <si>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</si>
  <si>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</si>
  <si>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</si>
  <si>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</si>
  <si>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</si>
  <si>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</si>
  <si>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</si>
  <si>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</si>
  <si>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</si>
  <si>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</si>
  <si>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</si>
  <si>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</si>
  <si>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</si>
  <si>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</si>
  <si>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</si>
  <si>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</si>
  <si>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</si>
  <si>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</si>
  <si>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</si>
  <si>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</si>
  <si>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</si>
  <si>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</si>
  <si>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</si>
  <si>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</si>
  <si>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</si>
  <si>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</si>
  <si>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</si>
  <si>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</si>
  <si>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</si>
  <si>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</si>
  <si>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</si>
  <si>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</si>
  <si>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</si>
  <si>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</si>
  <si>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</si>
  <si>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</si>
  <si>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</si>
  <si>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</si>
  <si>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</si>
  <si>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</si>
  <si>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</si>
  <si>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</si>
  <si>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</si>
  <si>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</si>
  <si>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</si>
  <si>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</si>
  <si>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</si>
  <si>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</si>
  <si>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</si>
  <si>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</si>
  <si>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</si>
  <si>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</si>
  <si>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</si>
  <si>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</si>
  <si>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</si>
  <si>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</si>
  <si>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</si>
  <si>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</si>
  <si>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</si>
  <si>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</si>
  <si>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</si>
  <si>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</si>
  <si>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</si>
  <si>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</si>
  <si>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</si>
  <si>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</si>
  <si>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</si>
  <si>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</si>
  <si>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</si>
  <si>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</si>
  <si>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</si>
  <si>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</si>
  <si>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</si>
  <si>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</si>
  <si>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</si>
  <si>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</si>
  <si>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</si>
  <si>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</si>
  <si>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</si>
  <si>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</si>
  <si>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</si>
  <si>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</si>
  <si>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</si>
  <si>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</si>
  <si>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</si>
  <si>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</si>
  <si>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</si>
  <si>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</si>
  <si>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</si>
  <si>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</si>
  <si>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</si>
  <si>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</si>
  <si>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</si>
  <si>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</si>
  <si>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</si>
  <si>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</si>
  <si>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</si>
  <si>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</si>
  <si>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</si>
  <si>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</si>
  <si>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</si>
  <si>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</si>
  <si>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</si>
  <si>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</si>
  <si>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</si>
  <si>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</si>
  <si>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</si>
  <si>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</si>
  <si>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</si>
  <si>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</si>
  <si>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</si>
  <si>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</si>
  <si>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</si>
  <si>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</si>
  <si>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</si>
  <si>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</si>
  <si>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</si>
  <si>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</si>
  <si>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</si>
  <si>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</si>
  <si>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</si>
  <si>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</si>
  <si>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</si>
  <si>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</si>
  <si>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</si>
  <si>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</si>
  <si>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</si>
  <si>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</si>
  <si>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</si>
  <si>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</si>
  <si>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</si>
  <si>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</si>
  <si>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</si>
  <si>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</si>
  <si>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</si>
  <si>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</si>
  <si>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</si>
  <si>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</si>
  <si>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</si>
  <si>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</si>
  <si>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</si>
  <si>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</si>
  <si>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</si>
  <si>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</si>
  <si>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</si>
  <si>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</si>
  <si>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</si>
  <si>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</si>
  <si>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</si>
  <si>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</si>
  <si>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</si>
  <si>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</si>
  <si>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</si>
  <si>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</si>
  <si>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</si>
  <si>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</si>
  <si>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</si>
  <si>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</si>
  <si>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</si>
  <si>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</si>
  <si>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</si>
  <si>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</si>
  <si>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</si>
  <si>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</si>
  <si>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</si>
  <si>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</si>
  <si>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</si>
  <si>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</si>
  <si>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</si>
  <si>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</si>
  <si>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</si>
  <si>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</si>
  <si>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</si>
  <si>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</si>
  <si>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</si>
  <si>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</si>
  <si>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</si>
  <si>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</si>
  <si>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</si>
  <si>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</si>
  <si>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</si>
  <si>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</si>
  <si>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</si>
  <si>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</si>
  <si>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</si>
  <si>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</si>
  <si>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</si>
  <si>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</si>
  <si>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</si>
  <si>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</si>
  <si>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</si>
  <si>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</si>
  <si>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</si>
  <si>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</si>
  <si>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</si>
  <si>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</si>
  <si>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</si>
  <si>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</si>
  <si>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</si>
  <si>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</si>
  <si>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</si>
  <si>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</si>
  <si>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</si>
  <si>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</si>
  <si>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</si>
  <si>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</si>
  <si>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</si>
  <si>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</si>
  <si>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</si>
  <si>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</si>
  <si>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</si>
  <si>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</si>
  <si>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</si>
  <si>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</si>
  <si>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</si>
  <si>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</si>
  <si>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</si>
  <si>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</si>
  <si>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</si>
  <si>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</si>
  <si>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</si>
  <si>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</si>
  <si>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</si>
  <si>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</si>
  <si>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</si>
  <si>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</si>
  <si>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</si>
  <si>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</si>
  <si>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</si>
  <si>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</si>
  <si>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</si>
  <si>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</si>
  <si>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</si>
  <si>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</si>
  <si>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</si>
  <si>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</si>
  <si>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</si>
  <si>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</si>
  <si>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</si>
  <si>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</si>
  <si>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</si>
  <si>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</si>
  <si>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</si>
  <si>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</si>
  <si>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</si>
  <si>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</si>
  <si>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</si>
  <si>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</si>
  <si>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</si>
  <si>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</si>
  <si>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</si>
  <si>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</si>
  <si>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</si>
  <si>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</si>
  <si>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</si>
  <si>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</si>
  <si>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</si>
  <si>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</si>
  <si>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</si>
  <si>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</si>
  <si>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</si>
  <si>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</si>
  <si>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</si>
  <si>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</si>
  <si>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</si>
  <si>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</si>
  <si>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</si>
  <si>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</si>
  <si>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</si>
  <si>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</si>
  <si>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</si>
  <si>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</si>
  <si>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</si>
  <si>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</si>
  <si>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</si>
  <si>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</si>
  <si>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</si>
  <si>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</si>
  <si>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</si>
  <si>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</si>
  <si>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</si>
  <si>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</si>
  <si>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</si>
  <si>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</si>
  <si>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</si>
  <si>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</si>
  <si>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</si>
  <si>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</si>
  <si>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</si>
  <si>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</si>
  <si>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</si>
  <si>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</si>
  <si>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</si>
  <si>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</si>
  <si>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</si>
  <si>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</si>
  <si>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</si>
  <si>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</si>
  <si>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</si>
  <si>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</si>
  <si>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</si>
  <si>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</si>
  <si>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</si>
  <si>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</si>
  <si>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</si>
  <si>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</si>
  <si>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</si>
  <si>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</si>
  <si>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</si>
  <si>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</si>
  <si>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</si>
  <si>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</si>
  <si>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</si>
  <si>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</si>
  <si>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</si>
  <si>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</si>
  <si>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</si>
  <si>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</si>
  <si>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</si>
  <si>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</si>
  <si>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</si>
  <si>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</si>
  <si>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</si>
  <si>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</si>
  <si>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</si>
  <si>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</si>
  <si>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</si>
  <si>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</si>
  <si>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</si>
  <si>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</si>
  <si>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</si>
  <si>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</si>
  <si>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</si>
  <si>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</si>
  <si>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</si>
  <si>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</si>
  <si>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</si>
  <si>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</si>
  <si>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</si>
  <si>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</si>
  <si>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</si>
  <si>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</si>
  <si>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</si>
  <si>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</si>
  <si>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</si>
  <si>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</si>
  <si>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</si>
  <si>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</si>
  <si>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</si>
  <si>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</si>
  <si>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</si>
  <si>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</si>
  <si>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</si>
  <si>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</si>
  <si>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</si>
  <si>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</si>
  <si>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</si>
  <si>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</si>
  <si>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</si>
  <si>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</si>
  <si>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</si>
  <si>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</si>
  <si>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</si>
  <si>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</si>
  <si>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</si>
  <si>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</si>
  <si>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</si>
  <si>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</si>
  <si>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</si>
  <si>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</si>
  <si>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</si>
  <si>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</si>
  <si>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</si>
  <si>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</si>
  <si>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</si>
  <si>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</si>
  <si>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</si>
  <si>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</si>
  <si>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</si>
  <si>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</si>
  <si>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</si>
  <si>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</si>
  <si>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</si>
  <si>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</si>
  <si>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</si>
  <si>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</si>
  <si>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</si>
  <si>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</si>
  <si>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</si>
  <si>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</si>
  <si>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</si>
  <si>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</si>
  <si>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</si>
  <si>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</si>
  <si>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</si>
  <si>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</si>
  <si>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</si>
  <si>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</si>
  <si>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</si>
  <si>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</si>
  <si>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</si>
  <si>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</si>
  <si>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</si>
  <si>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</si>
  <si>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</si>
  <si>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</si>
  <si>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</si>
  <si>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</si>
  <si>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</si>
  <si>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</si>
  <si>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</si>
  <si>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</si>
  <si>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</si>
  <si>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</si>
  <si>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</si>
  <si>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</si>
  <si>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</si>
  <si>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</si>
  <si>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</si>
  <si>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</si>
  <si>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</si>
  <si>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</si>
  <si>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</si>
  <si>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</si>
  <si>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</si>
  <si>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</si>
  <si>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</si>
  <si>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</si>
  <si>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</si>
  <si>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</si>
  <si>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</si>
  <si>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</si>
  <si>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</si>
  <si>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</si>
  <si>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</si>
  <si>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</si>
  <si>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</si>
  <si>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</si>
  <si>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</si>
  <si>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</si>
  <si>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</si>
  <si>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</si>
  <si>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</si>
  <si>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</si>
  <si>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</si>
  <si>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</si>
  <si>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</si>
  <si>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</si>
  <si>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</si>
  <si>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</si>
  <si>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</si>
  <si>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</si>
  <si>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</si>
  <si>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</si>
  <si>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</si>
  <si>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</si>
  <si>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</si>
  <si>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</si>
  <si>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</si>
  <si>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</si>
  <si>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</si>
  <si>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</si>
  <si>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</si>
  <si>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</si>
  <si>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</si>
  <si>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</si>
  <si>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</si>
  <si>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</si>
  <si>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</si>
  <si>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</si>
  <si>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</si>
  <si>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</si>
  <si>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</si>
  <si>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</si>
  <si>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</si>
  <si>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</si>
  <si>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</si>
  <si>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</si>
  <si>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</si>
  <si>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</si>
  <si>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</si>
  <si>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</si>
  <si>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</si>
  <si>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</si>
  <si>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</si>
  <si>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</si>
  <si>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</si>
  <si>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</si>
  <si>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</si>
  <si>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</si>
  <si>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</si>
  <si>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</si>
  <si>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</si>
  <si>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</si>
  <si>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</si>
  <si>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</si>
  <si>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</si>
  <si>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</si>
  <si>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</si>
  <si>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</si>
  <si>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</si>
  <si>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</si>
  <si>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</si>
  <si>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</si>
  <si>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</si>
  <si>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</si>
  <si>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</si>
  <si>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</si>
  <si>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</si>
  <si>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</si>
  <si>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</si>
  <si>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</si>
  <si>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</si>
  <si>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</si>
  <si>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</si>
  <si>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</si>
  <si>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</si>
  <si>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</si>
  <si>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</si>
  <si>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</si>
  <si>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</si>
  <si>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</si>
  <si>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</si>
  <si>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</si>
  <si>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</si>
  <si>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</si>
  <si>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</si>
  <si>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</si>
  <si>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</si>
  <si>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</si>
  <si>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</si>
  <si>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</si>
  <si>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</si>
  <si>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</si>
  <si>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</si>
  <si>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</si>
  <si>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</si>
  <si>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</si>
  <si>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</si>
  <si>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</si>
  <si>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</si>
  <si>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</si>
  <si>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</si>
  <si>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</si>
  <si>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</si>
  <si>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</si>
  <si>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</si>
  <si>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</si>
  <si>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</si>
  <si>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</si>
  <si>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</si>
  <si>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</si>
  <si>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</si>
  <si>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</si>
  <si>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</si>
  <si>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</si>
  <si>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</si>
  <si>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</si>
  <si>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</si>
  <si>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</si>
  <si>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</si>
  <si>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</si>
  <si>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</si>
  <si>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</si>
  <si>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</si>
  <si>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</si>
  <si>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</si>
  <si>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</si>
  <si>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</si>
  <si>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</si>
  <si>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</si>
  <si>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</si>
  <si>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</si>
  <si>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</si>
  <si>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</si>
  <si>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</si>
  <si>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</si>
  <si>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</si>
  <si>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</si>
  <si>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</si>
  <si>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</si>
  <si>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</si>
  <si>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</si>
  <si>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</si>
  <si>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</si>
  <si>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</si>
  <si>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</si>
  <si>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</si>
  <si>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</si>
  <si>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</si>
  <si>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</si>
  <si>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</si>
  <si>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</si>
  <si>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</si>
  <si>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</si>
  <si>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</si>
  <si>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</si>
  <si>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</si>
  <si>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</si>
  <si>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</si>
  <si>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</si>
  <si>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</si>
  <si>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</si>
  <si>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</si>
  <si>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</si>
  <si>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</si>
  <si>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</si>
  <si>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</si>
  <si>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</si>
  <si>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</si>
  <si>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</si>
  <si>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</si>
  <si>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</si>
  <si>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</si>
  <si>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</si>
  <si>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</si>
  <si>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</si>
  <si>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</si>
  <si>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</si>
  <si>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</si>
  <si>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</si>
  <si>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</si>
  <si>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</si>
  <si>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</si>
  <si>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</si>
  <si>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</si>
  <si>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</si>
  <si>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</si>
  <si>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</si>
  <si>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</si>
  <si>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</si>
  <si>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</si>
  <si>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</si>
  <si>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</si>
  <si>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</si>
  <si>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</si>
  <si>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</si>
  <si>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</si>
  <si>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</si>
  <si>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</si>
  <si>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</si>
  <si>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</si>
  <si>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</si>
  <si>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</si>
  <si>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</si>
  <si>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</si>
  <si>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</si>
  <si>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</si>
  <si>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</si>
  <si>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</si>
  <si>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</si>
  <si>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</si>
  <si>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</si>
  <si>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</si>
  <si>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</si>
  <si>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</si>
  <si>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</si>
  <si>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</si>
  <si>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</si>
  <si>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</si>
  <si>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</si>
  <si>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</si>
  <si>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</si>
  <si>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</si>
  <si>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</si>
  <si>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</si>
  <si>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</si>
  <si>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</si>
  <si>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</si>
  <si>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</si>
  <si>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</si>
  <si>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</si>
  <si>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</si>
  <si>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</si>
  <si>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</si>
  <si>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</si>
  <si>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</si>
  <si>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</si>
  <si>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</si>
  <si>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</si>
  <si>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</si>
  <si>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</si>
  <si>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</si>
  <si>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</si>
  <si>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</si>
  <si>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</si>
  <si>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</si>
  <si>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</si>
  <si>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</si>
  <si>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</si>
  <si>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</si>
  <si>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</si>
  <si>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</si>
  <si>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</si>
  <si>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</si>
  <si>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</si>
  <si>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</si>
  <si>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</si>
  <si>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</si>
  <si>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</si>
  <si>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</si>
  <si>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</si>
  <si>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</si>
  <si>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</si>
  <si>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</si>
  <si>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</si>
  <si>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</si>
  <si>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</si>
  <si>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</si>
  <si>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</si>
  <si>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</si>
  <si>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</si>
  <si>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</si>
  <si>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</si>
  <si>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</si>
  <si>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</si>
  <si>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</si>
  <si>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</si>
  <si>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</si>
  <si>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</si>
  <si>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</si>
  <si>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</si>
  <si>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</si>
  <si>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</si>
  <si>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</si>
  <si>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</si>
  <si>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</si>
  <si>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</si>
  <si>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</si>
  <si>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</si>
  <si>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</si>
  <si>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</si>
  <si>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</si>
  <si>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</si>
  <si>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</si>
  <si>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</si>
  <si>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</si>
  <si>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</si>
  <si>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</si>
  <si>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</si>
  <si>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</si>
  <si>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</si>
  <si>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</si>
  <si>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</si>
  <si>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</si>
  <si>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</si>
  <si>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</si>
  <si>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</si>
  <si>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</si>
  <si>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</si>
  <si>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</si>
  <si>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</si>
  <si>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</si>
  <si>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</si>
  <si>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</si>
  <si>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</si>
  <si>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</si>
  <si>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</si>
  <si>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</si>
  <si>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</si>
  <si>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</si>
  <si>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</si>
  <si>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</si>
  <si>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</si>
  <si>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</si>
  <si>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</si>
  <si>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</si>
  <si>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</si>
  <si>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</si>
  <si>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</si>
  <si>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</si>
  <si>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</si>
  <si>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</si>
  <si>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</si>
  <si>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</si>
  <si>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</si>
  <si>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</si>
  <si>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</si>
  <si>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</si>
  <si>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</si>
  <si>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</si>
  <si>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</si>
  <si>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</si>
  <si>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</si>
  <si>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</si>
  <si>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</si>
  <si>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</si>
  <si>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</si>
  <si>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</si>
  <si>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</si>
  <si>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</si>
  <si>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</si>
  <si>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</si>
  <si>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</si>
  <si>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</si>
  <si>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</si>
  <si>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</si>
  <si>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</si>
  <si>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</si>
  <si>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</si>
  <si>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</si>
  <si>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</si>
  <si>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</si>
  <si>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</si>
  <si>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</si>
  <si>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</si>
  <si>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</si>
  <si>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</si>
  <si>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</si>
  <si>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</si>
  <si>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</si>
  <si>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</si>
  <si>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</si>
  <si>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</si>
  <si>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</si>
  <si>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</si>
  <si>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</si>
  <si>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</si>
  <si>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</si>
  <si>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</si>
  <si>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</si>
  <si>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</si>
  <si>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</si>
  <si>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</si>
  <si>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</si>
  <si>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</si>
  <si>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</si>
  <si>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</si>
  <si>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</si>
  <si>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</si>
  <si>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</si>
  <si>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</si>
  <si>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</si>
  <si>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</si>
  <si>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</si>
  <si>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</si>
  <si>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</si>
  <si>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</si>
  <si>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</si>
  <si>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</si>
  <si>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</si>
  <si>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</si>
  <si>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</si>
  <si>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</si>
  <si>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</si>
  <si>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</si>
  <si>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</si>
  <si>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</si>
  <si>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</si>
  <si>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</si>
  <si>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</si>
  <si>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</si>
  <si>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</si>
  <si>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</si>
  <si>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</si>
  <si>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</si>
  <si>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</si>
  <si>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</si>
  <si>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</si>
  <si>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</si>
  <si>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</si>
  <si>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</si>
  <si>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</si>
  <si>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</si>
  <si>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</si>
  <si>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</si>
  <si>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</si>
  <si>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</si>
  <si>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</si>
  <si>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</si>
  <si>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</si>
  <si>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</si>
  <si>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</si>
  <si>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</si>
  <si>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</si>
  <si>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</si>
  <si>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</si>
  <si>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</si>
  <si>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</si>
  <si>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</si>
  <si>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</si>
  <si>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</si>
  <si>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</si>
  <si>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</si>
  <si>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</si>
  <si>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</si>
  <si>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</si>
  <si>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</si>
  <si>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</si>
  <si>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</si>
  <si>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</si>
  <si>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</si>
  <si>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</si>
  <si>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</si>
  <si>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</si>
  <si>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</si>
  <si>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</si>
  <si>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</si>
  <si>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</si>
  <si>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</si>
  <si>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</si>
  <si>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</si>
  <si>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</si>
  <si>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</si>
  <si>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</si>
  <si>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</si>
  <si>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</si>
  <si>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</si>
  <si>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</si>
  <si>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</si>
  <si>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</si>
  <si>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</si>
  <si>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</si>
  <si>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</si>
  <si>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</si>
  <si>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</si>
  <si>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</si>
  <si>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</si>
  <si>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</si>
  <si>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</si>
  <si>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</si>
  <si>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</si>
  <si>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</si>
  <si>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</si>
  <si>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</si>
  <si>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</si>
  <si>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</si>
  <si>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</si>
  <si>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</si>
  <si>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</si>
  <si>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</si>
  <si>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</si>
  <si>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</si>
  <si>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</si>
  <si>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</si>
  <si>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</si>
  <si>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</si>
  <si>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</si>
  <si>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</si>
  <si>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</si>
  <si>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</si>
  <si>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</si>
  <si>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</si>
  <si>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</si>
  <si>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</si>
  <si>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</si>
  <si>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</si>
  <si>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</si>
  <si>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</si>
  <si>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</si>
  <si>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</si>
  <si>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</si>
  <si>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</si>
  <si>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</si>
  <si>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</si>
  <si>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</si>
  <si>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</si>
  <si>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</si>
  <si>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</si>
  <si>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</si>
  <si>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</si>
  <si>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</si>
  <si>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</si>
  <si>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</si>
  <si>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</si>
  <si>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</si>
  <si>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</si>
  <si>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</si>
  <si>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</si>
  <si>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</si>
  <si>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</si>
  <si>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</si>
  <si>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</si>
  <si>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</si>
  <si>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</si>
  <si>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</si>
  <si>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</si>
  <si>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</si>
  <si>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</si>
  <si>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</si>
  <si>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</si>
  <si>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</si>
  <si>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</si>
  <si>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</si>
  <si>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</si>
  <si>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</si>
  <si>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</si>
  <si>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</si>
  <si>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</si>
  <si>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</si>
  <si>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</si>
  <si>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</si>
  <si>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</si>
  <si>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</si>
  <si>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</si>
  <si>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</si>
  <si>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</si>
  <si>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</si>
  <si>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</si>
  <si>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</si>
  <si>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</si>
  <si>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</si>
  <si>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</si>
  <si>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</si>
  <si>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</si>
  <si>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</si>
  <si>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</si>
  <si>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</si>
  <si>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</si>
  <si>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</si>
  <si>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</si>
  <si>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</si>
  <si>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</si>
  <si>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</si>
  <si>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</si>
  <si>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</si>
  <si>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</si>
  <si>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</si>
  <si>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</si>
  <si>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</si>
  <si>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</si>
  <si>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</si>
  <si>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</si>
  <si>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</si>
  <si>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</si>
  <si>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</si>
  <si>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</si>
  <si>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</si>
  <si>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</si>
  <si>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</si>
  <si>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</si>
  <si>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</si>
  <si>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</si>
  <si>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</si>
  <si>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</si>
  <si>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</si>
  <si>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</si>
  <si>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</si>
  <si>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</si>
  <si>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</si>
  <si>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</si>
  <si>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</si>
  <si>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</si>
  <si>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</si>
  <si>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</si>
  <si>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</si>
  <si>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</si>
  <si>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</si>
  <si>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</si>
  <si>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</si>
  <si>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</si>
  <si>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</si>
  <si>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</si>
  <si>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</si>
  <si>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</si>
  <si>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</si>
  <si>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</si>
  <si>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</si>
  <si>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</si>
  <si>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</si>
  <si>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</si>
  <si>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</si>
  <si>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</si>
  <si>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</si>
  <si>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</si>
  <si>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</si>
  <si>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</si>
  <si>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</si>
  <si>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</si>
  <si>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</si>
  <si>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</si>
  <si>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</si>
  <si>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</si>
  <si>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</si>
  <si>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</si>
  <si>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</si>
  <si>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</si>
  <si>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</si>
  <si>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</si>
  <si>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</si>
  <si>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</si>
  <si>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</si>
  <si>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</si>
  <si>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</si>
  <si>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</si>
  <si>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</si>
  <si>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</si>
  <si>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</si>
  <si>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</si>
  <si>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</si>
  <si>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</si>
  <si>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</si>
  <si>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</si>
  <si>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</si>
  <si>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</si>
  <si>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</si>
  <si>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</si>
  <si>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</si>
  <si>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</si>
  <si>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</si>
  <si>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</si>
  <si>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</si>
  <si>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</si>
  <si>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</si>
  <si>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</si>
  <si>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</si>
  <si>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</si>
  <si>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</si>
  <si>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</si>
  <si>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</si>
  <si>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</si>
  <si>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</si>
  <si>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</si>
  <si>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</si>
  <si>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</si>
  <si>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</si>
  <si>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</si>
  <si>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</si>
  <si>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</si>
  <si>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</si>
  <si>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</si>
  <si>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</si>
  <si>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</si>
  <si>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</si>
  <si>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</si>
  <si>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</si>
  <si>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</si>
  <si>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</si>
  <si>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</si>
  <si>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</si>
  <si>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</si>
  <si>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</si>
  <si>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</si>
  <si>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</si>
  <si>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</si>
  <si>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</si>
  <si>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</si>
  <si>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</si>
  <si>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</si>
  <si>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</si>
  <si>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</si>
  <si>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</si>
  <si>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</si>
  <si>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</si>
  <si>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</si>
  <si>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</si>
  <si>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</si>
  <si>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</si>
  <si>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</si>
  <si>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</si>
  <si>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</si>
  <si>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</si>
  <si>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</si>
  <si>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</si>
  <si>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</si>
  <si>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</si>
  <si>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</si>
  <si>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</si>
  <si>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</si>
  <si>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</si>
  <si>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</si>
  <si>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</si>
  <si>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</si>
  <si>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</si>
  <si>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</si>
  <si>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</si>
  <si>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</si>
  <si>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</si>
  <si>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</si>
  <si>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</si>
  <si>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</si>
  <si>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</si>
  <si>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</si>
  <si>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</si>
  <si>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</si>
  <si>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</si>
  <si>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</si>
  <si>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</si>
  <si>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</si>
  <si>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</si>
  <si>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</si>
  <si>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</si>
  <si>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</si>
  <si>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</si>
  <si>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</si>
  <si>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</si>
  <si>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</si>
  <si>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</si>
  <si>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</si>
  <si>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</si>
  <si>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</si>
  <si>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</si>
  <si>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</si>
  <si>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</si>
  <si>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</si>
  <si>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</si>
  <si>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</si>
  <si>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</si>
  <si>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</si>
  <si>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</si>
  <si>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</si>
  <si>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</si>
  <si>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</si>
  <si>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</si>
  <si>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</si>
  <si>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</si>
  <si>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</si>
  <si>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</si>
  <si>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</si>
  <si>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</si>
  <si>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</si>
  <si>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</si>
  <si>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</si>
  <si>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</si>
  <si>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</si>
  <si>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</si>
  <si>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</si>
  <si>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</si>
  <si>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</si>
  <si>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</si>
  <si>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</si>
  <si>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</si>
  <si>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</si>
  <si>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</si>
  <si>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</si>
  <si>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</si>
  <si>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</si>
  <si>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</si>
  <si>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</si>
  <si>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</si>
  <si>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</si>
  <si>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</si>
  <si>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</si>
  <si>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</si>
  <si>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</si>
  <si>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</si>
  <si>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</si>
  <si>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</si>
  <si>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</si>
  <si>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</si>
  <si>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</si>
  <si>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</si>
  <si>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</si>
  <si>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</si>
  <si>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</si>
  <si>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</si>
  <si>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</si>
  <si>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</si>
  <si>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</si>
  <si>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</si>
  <si>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</si>
  <si>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</si>
  <si>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</si>
  <si>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</si>
  <si>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</si>
  <si>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</si>
  <si>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</si>
  <si>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</si>
  <si>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</si>
  <si>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</si>
  <si>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</si>
  <si>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</si>
  <si>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</si>
  <si>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</si>
  <si>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</si>
  <si>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</si>
  <si>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</si>
  <si>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</si>
  <si>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</si>
  <si>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</si>
  <si>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</si>
  <si>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</si>
  <si>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</si>
  <si>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</si>
  <si>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</si>
  <si>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</si>
  <si>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</si>
  <si>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</si>
  <si>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</si>
  <si>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</si>
  <si>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</si>
  <si>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</si>
  <si>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</si>
  <si>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</si>
  <si>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</si>
  <si>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</si>
  <si>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</si>
  <si>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</si>
  <si>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</si>
  <si>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</si>
  <si>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</si>
  <si>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</si>
  <si>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</si>
  <si>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</si>
  <si>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</si>
  <si>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</si>
  <si>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</si>
  <si>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</si>
  <si>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</si>
  <si>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</si>
  <si>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</si>
  <si>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</si>
  <si>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</si>
  <si>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</si>
  <si>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</si>
  <si>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</si>
  <si>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</si>
  <si>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</si>
  <si>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</si>
  <si>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</si>
  <si>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</si>
  <si>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</si>
  <si>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</si>
  <si>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</si>
  <si>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</si>
  <si>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</si>
  <si>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</si>
  <si>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</si>
  <si>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</si>
  <si>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</si>
  <si>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</si>
  <si>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</si>
  <si>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</si>
  <si>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</si>
  <si>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</si>
  <si>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</si>
  <si>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</si>
  <si>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</si>
  <si>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</si>
  <si>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</si>
  <si>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</si>
  <si>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</si>
  <si>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</si>
  <si>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</si>
  <si>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</si>
  <si>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</si>
  <si>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</si>
  <si>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</si>
  <si>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</si>
  <si>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</si>
  <si>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</si>
  <si>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</si>
  <si>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</si>
  <si>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</si>
  <si>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</si>
  <si>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</si>
  <si>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</si>
  <si>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</si>
  <si>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</si>
  <si>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</si>
  <si>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</si>
  <si>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</si>
  <si>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</si>
  <si>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</si>
  <si>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</si>
  <si>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</si>
  <si>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</si>
  <si>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</si>
  <si>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</si>
  <si>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</si>
  <si>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</si>
  <si>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</si>
  <si>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</si>
  <si>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</si>
  <si>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</si>
  <si>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</si>
  <si>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</si>
  <si>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</si>
  <si>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</si>
  <si>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</si>
  <si>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</si>
  <si>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</si>
  <si>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</si>
  <si>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</si>
  <si>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</si>
  <si>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</si>
  <si>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</si>
  <si>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</si>
  <si>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</si>
  <si>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</si>
  <si>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</si>
  <si>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</si>
  <si>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</si>
  <si>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</si>
  <si>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</si>
  <si>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</si>
  <si>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</si>
  <si>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</si>
  <si>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</si>
  <si>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</si>
  <si>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</si>
  <si>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</si>
  <si>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</si>
  <si>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</si>
  <si>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</si>
  <si>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</si>
  <si>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</si>
  <si>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</si>
  <si>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</si>
  <si>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</si>
  <si>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</si>
  <si>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</si>
  <si>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</si>
  <si>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</si>
  <si>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</si>
  <si>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</si>
  <si>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</si>
  <si>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</si>
  <si>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</si>
  <si>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</si>
  <si>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</si>
  <si>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</si>
  <si>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</si>
  <si>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</si>
  <si>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</si>
  <si>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</si>
  <si>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</si>
  <si>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</si>
  <si>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</si>
  <si>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</si>
  <si>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</si>
  <si>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</si>
  <si>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</si>
  <si>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</si>
  <si>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</si>
  <si>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</si>
  <si>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</si>
  <si>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</si>
  <si>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</si>
  <si>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</si>
  <si>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</si>
  <si>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</si>
  <si>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</si>
  <si>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</si>
  <si>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</si>
  <si>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</si>
  <si>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</si>
  <si>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</si>
  <si>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</si>
  <si>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</si>
  <si>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</si>
  <si>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</si>
  <si>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</si>
  <si>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</si>
  <si>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</si>
  <si>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</si>
  <si>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</si>
  <si>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</si>
  <si>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</si>
  <si>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</si>
  <si>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</si>
  <si>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</si>
  <si>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</si>
  <si>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</si>
  <si>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</si>
  <si>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</si>
  <si>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</si>
  <si>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</si>
  <si>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</si>
  <si>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</si>
  <si>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</si>
  <si>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</si>
  <si>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</si>
  <si>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</si>
  <si>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</si>
  <si>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</si>
  <si>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</si>
  <si>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</si>
  <si>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</si>
  <si>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</si>
  <si>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</si>
  <si>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</si>
  <si>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</si>
  <si>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</si>
  <si>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</si>
  <si>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</si>
  <si>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</si>
  <si>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</si>
  <si>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</si>
  <si>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</si>
  <si>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</si>
  <si>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</si>
  <si>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</si>
  <si>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</si>
  <si>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</si>
  <si>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</si>
  <si>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</si>
  <si>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</si>
  <si>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</si>
  <si>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</si>
  <si>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</si>
  <si>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</si>
  <si>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</si>
  <si>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</si>
  <si>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</si>
  <si>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</si>
  <si>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</si>
  <si>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</si>
  <si>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</si>
  <si>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</si>
  <si>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</si>
  <si>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</si>
  <si>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</si>
  <si>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</si>
  <si>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</si>
  <si>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</si>
  <si>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</si>
  <si>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</si>
  <si>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</si>
  <si>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</si>
  <si>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</si>
  <si>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</si>
  <si>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</si>
  <si>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</si>
  <si>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</si>
  <si>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</si>
  <si>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</si>
  <si>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</si>
  <si>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</si>
  <si>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</si>
  <si>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</si>
  <si>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</si>
  <si>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</si>
  <si>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</si>
  <si>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</si>
  <si>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</si>
  <si>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</si>
  <si>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</si>
  <si>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</si>
  <si>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</si>
  <si>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</si>
  <si>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</si>
  <si>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</si>
  <si>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</si>
  <si>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</si>
  <si>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</si>
  <si>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</si>
  <si>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</si>
  <si>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</si>
  <si>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</si>
  <si>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</si>
  <si>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</si>
  <si>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</si>
  <si>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</si>
  <si>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</si>
  <si>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</si>
  <si>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</si>
  <si>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</si>
  <si>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</si>
  <si>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</si>
  <si>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</si>
  <si>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</si>
  <si>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</si>
  <si>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</si>
  <si>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</si>
  <si>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</si>
  <si>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</si>
  <si>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</si>
  <si>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</si>
  <si>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</si>
  <si>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</si>
  <si>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</si>
  <si>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</si>
  <si>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</si>
  <si>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</si>
  <si>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</si>
  <si>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</si>
  <si>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</si>
  <si>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</si>
  <si>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</si>
  <si>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</si>
  <si>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</si>
  <si>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</si>
  <si>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</si>
  <si>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</si>
  <si>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</si>
  <si>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</si>
  <si>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</si>
  <si>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</si>
  <si>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</si>
  <si>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</si>
  <si>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</si>
  <si>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</si>
  <si>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</si>
  <si>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</si>
  <si>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</si>
  <si>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</si>
  <si>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</si>
  <si>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</si>
  <si>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</si>
  <si>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</si>
  <si>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</si>
  <si>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</si>
  <si>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</si>
  <si>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</si>
  <si>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</si>
  <si>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</si>
  <si>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</si>
  <si>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</si>
  <si>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</si>
  <si>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</si>
  <si>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</si>
  <si>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</si>
  <si>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</si>
  <si>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</si>
  <si>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</si>
  <si>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</si>
  <si>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</si>
  <si>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</si>
  <si>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</si>
  <si>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</si>
  <si>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</si>
  <si>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</si>
  <si>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</si>
  <si>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</si>
  <si>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</si>
  <si>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</si>
  <si>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</si>
  <si>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</si>
  <si>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</si>
  <si>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</si>
  <si>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</si>
  <si>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</si>
  <si>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</si>
  <si>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</si>
  <si>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</si>
  <si>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</si>
  <si>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</si>
  <si>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</si>
  <si>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</si>
  <si>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</si>
  <si>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</si>
  <si>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</si>
  <si>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</si>
  <si>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</si>
  <si>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</si>
  <si>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</si>
  <si>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</si>
  <si>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</si>
  <si>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</si>
  <si>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</si>
  <si>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</si>
  <si>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</si>
  <si>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</si>
  <si>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</si>
  <si>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</si>
  <si>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</si>
  <si>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</si>
  <si>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</si>
  <si>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</si>
  <si>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</si>
  <si>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</si>
  <si>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</si>
  <si>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</si>
  <si>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</si>
  <si>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</si>
  <si>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</si>
  <si>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</si>
  <si>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</si>
  <si>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</si>
  <si>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</si>
  <si>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</si>
  <si>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</si>
  <si>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</si>
  <si>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</si>
  <si>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</si>
  <si>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</si>
  <si>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</si>
  <si>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</si>
  <si>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</si>
  <si>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</si>
  <si>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</si>
  <si>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</si>
  <si>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</si>
  <si>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</si>
  <si>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</si>
  <si>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</si>
  <si>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</si>
  <si>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</si>
  <si>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</si>
  <si>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</si>
  <si>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</si>
  <si>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</si>
  <si>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</si>
  <si>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</si>
  <si>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</si>
  <si>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</si>
  <si>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</si>
  <si>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</si>
  <si>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</si>
  <si>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</si>
  <si>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</si>
  <si>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</si>
  <si>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</si>
  <si>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</si>
  <si>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</si>
  <si>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</si>
  <si>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</si>
  <si>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</si>
  <si>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</si>
  <si>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</si>
  <si>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</si>
  <si>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</si>
  <si>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</si>
  <si>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</si>
  <si>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</si>
  <si>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</si>
  <si>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</si>
  <si>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</si>
  <si>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</si>
  <si>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</si>
  <si>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</si>
  <si>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</si>
  <si>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</si>
  <si>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</si>
  <si>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</si>
  <si>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</si>
  <si>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</si>
  <si>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</si>
  <si>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</si>
  <si>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</si>
  <si>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</si>
  <si>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</si>
  <si>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</si>
  <si>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</si>
  <si>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</si>
  <si>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</si>
  <si>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</si>
  <si>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</si>
  <si>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</si>
  <si>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</si>
  <si>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</si>
  <si>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</si>
  <si>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</si>
  <si>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</si>
  <si>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</si>
  <si>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</si>
  <si>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</si>
  <si>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</si>
  <si>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</si>
  <si>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</si>
  <si>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</si>
  <si>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</si>
  <si>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</si>
  <si>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</si>
  <si>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</si>
  <si>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</si>
  <si>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</si>
  <si>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</si>
  <si>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</si>
  <si>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</si>
  <si>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</si>
  <si>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</si>
  <si>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</si>
  <si>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</si>
  <si>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</si>
  <si>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</si>
  <si>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</si>
  <si>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</si>
  <si>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</si>
  <si>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</si>
  <si>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</si>
  <si>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</si>
  <si>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</si>
  <si>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</si>
  <si>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</si>
  <si>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</si>
  <si>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</si>
  <si>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</si>
  <si>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</si>
  <si>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</si>
  <si>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</si>
  <si>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</si>
  <si>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</si>
  <si>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</si>
  <si>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</si>
  <si>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</si>
  <si>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</si>
  <si>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</si>
  <si>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</si>
  <si>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</si>
  <si>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</si>
  <si>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</si>
  <si>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</si>
  <si>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</si>
  <si>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</si>
  <si>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</si>
  <si>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</si>
  <si>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</si>
  <si>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</si>
  <si>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</si>
  <si>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</si>
  <si>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</si>
  <si>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</si>
  <si>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</si>
  <si>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</si>
  <si>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</si>
  <si>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</si>
  <si>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</si>
  <si>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</si>
  <si>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</si>
  <si>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</si>
  <si>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</si>
  <si>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</si>
  <si>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</si>
  <si>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</si>
  <si>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</si>
  <si>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</si>
  <si>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</si>
  <si>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</si>
  <si>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</si>
  <si>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</si>
  <si>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</si>
  <si>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</si>
  <si>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</si>
  <si>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</si>
  <si>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</si>
  <si>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</si>
  <si>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</si>
  <si>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</si>
  <si>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</si>
  <si>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</si>
  <si>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</si>
  <si>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</si>
  <si>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</si>
  <si>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</si>
  <si>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</si>
  <si>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</si>
  <si>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</si>
  <si>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</si>
  <si>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</si>
  <si>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</si>
  <si>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</si>
  <si>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</si>
  <si>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</si>
  <si>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</si>
  <si>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</si>
  <si>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</si>
  <si>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</si>
  <si>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</si>
  <si>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</si>
  <si>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</si>
  <si>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</si>
  <si>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</si>
  <si>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</si>
  <si>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</si>
  <si>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</si>
  <si>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</si>
  <si>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</si>
  <si>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</si>
  <si>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</si>
  <si>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</si>
  <si>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</si>
  <si>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</si>
  <si>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</si>
  <si>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</si>
  <si>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</si>
  <si>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</si>
  <si>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</si>
  <si>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</si>
  <si>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</si>
  <si>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</si>
  <si>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</si>
  <si>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</si>
  <si>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</si>
  <si>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</si>
  <si>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</si>
  <si>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</si>
  <si>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</si>
  <si>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</si>
  <si>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</si>
  <si>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</si>
  <si>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</si>
  <si>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</si>
  <si>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</si>
  <si>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</si>
  <si>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</si>
  <si>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</si>
  <si>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</si>
  <si>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</si>
  <si>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</si>
  <si>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</si>
  <si>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</si>
  <si>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</si>
  <si>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</si>
  <si>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</si>
  <si>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</si>
  <si>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</si>
  <si>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</si>
  <si>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</si>
  <si>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</si>
  <si>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</si>
  <si>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</si>
  <si>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</si>
  <si>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</si>
  <si>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</si>
  <si>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</si>
  <si>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</si>
  <si>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</si>
  <si>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</si>
  <si>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</si>
  <si>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</si>
  <si>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</si>
  <si>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</si>
  <si>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</si>
  <si>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</si>
  <si>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</si>
  <si>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</si>
  <si>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</si>
  <si>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</si>
  <si>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</si>
  <si>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</si>
  <si>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</si>
  <si>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</si>
  <si>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</si>
  <si>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</si>
  <si>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</si>
  <si>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</si>
  <si>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</si>
  <si>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</si>
  <si>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</si>
  <si>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</si>
  <si>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</si>
  <si>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</si>
  <si>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</si>
  <si>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</si>
  <si>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</si>
  <si>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</si>
  <si>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</si>
  <si>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</si>
  <si>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</si>
  <si>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</si>
  <si>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</si>
  <si>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</si>
  <si>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</si>
  <si>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</si>
  <si>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</si>
  <si>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</si>
  <si>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</si>
  <si>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</si>
  <si>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</si>
  <si>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</si>
  <si>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</si>
  <si>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</si>
  <si>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</si>
  <si>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</si>
  <si>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</si>
  <si>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</si>
  <si>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</si>
  <si>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</si>
  <si>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</si>
  <si>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</si>
  <si>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</si>
  <si>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</si>
  <si>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</si>
  <si>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</si>
  <si>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</si>
  <si>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</si>
  <si>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</si>
  <si>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</si>
  <si>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</si>
  <si>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</si>
  <si>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</si>
  <si>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</si>
  <si>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</si>
  <si>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</si>
  <si>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</si>
  <si>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</si>
  <si>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</si>
  <si>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</si>
  <si>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</si>
  <si>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</si>
  <si>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</si>
  <si>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</si>
  <si>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</si>
  <si>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</si>
  <si>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</si>
  <si>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</si>
  <si>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</si>
  <si>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</si>
  <si>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</si>
  <si>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</si>
  <si>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</si>
  <si>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</si>
  <si>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</si>
  <si>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</si>
  <si>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</si>
  <si>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</si>
  <si>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</si>
  <si>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</si>
  <si>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</si>
  <si>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</si>
  <si>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</si>
  <si>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</si>
  <si>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</si>
  <si>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</si>
  <si>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</si>
  <si>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</si>
  <si>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</si>
  <si>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</si>
  <si>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</si>
  <si>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</si>
  <si>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</si>
  <si>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</si>
  <si>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</si>
  <si>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</si>
  <si>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</si>
  <si>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</si>
  <si>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</si>
  <si>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</si>
  <si>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</si>
  <si>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</si>
  <si>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</si>
  <si>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</si>
  <si>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</si>
  <si>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</si>
  <si>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</si>
  <si>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</si>
  <si>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</si>
  <si>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</si>
  <si>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</si>
  <si>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</si>
  <si>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</si>
  <si>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</si>
  <si>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</si>
  <si>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</si>
  <si>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</si>
  <si>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</si>
  <si>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</si>
  <si>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</si>
  <si>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</si>
  <si>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</si>
  <si>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</si>
  <si>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</si>
  <si>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</si>
  <si>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</si>
  <si>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</si>
  <si>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</si>
  <si>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</si>
  <si>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</si>
  <si>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</si>
  <si>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</si>
  <si>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</si>
  <si>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</si>
  <si>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</si>
  <si>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</si>
  <si>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</si>
  <si>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</si>
  <si>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</si>
  <si>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</si>
  <si>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</si>
  <si>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</si>
  <si>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</si>
  <si>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</si>
  <si>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</si>
  <si>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</si>
  <si>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</si>
  <si>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</si>
  <si>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</si>
  <si>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</si>
  <si>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</si>
  <si>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</si>
  <si>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</si>
  <si>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</si>
  <si>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</si>
  <si>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</si>
  <si>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</si>
  <si>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</si>
  <si>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</si>
  <si>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</si>
  <si>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</si>
  <si>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</si>
  <si>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</si>
  <si>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</si>
  <si>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</si>
  <si>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</si>
  <si>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</si>
  <si>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</si>
  <si>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</si>
  <si>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</si>
  <si>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</si>
  <si>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</si>
  <si>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</si>
  <si>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</si>
  <si>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</si>
  <si>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</si>
  <si>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</si>
  <si>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</si>
  <si>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</si>
  <si>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</si>
  <si>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</si>
  <si>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</si>
  <si>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</si>
  <si>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</si>
  <si>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</si>
  <si>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</si>
  <si>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</si>
  <si>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</si>
  <si>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</si>
  <si>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</si>
  <si>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</si>
  <si>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</si>
  <si>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</si>
  <si>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</si>
  <si>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</si>
  <si>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</si>
  <si>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</si>
  <si>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</si>
  <si>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</si>
  <si>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</si>
  <si>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</si>
  <si>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</si>
  <si>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</si>
  <si>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</si>
  <si>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</si>
  <si>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</si>
  <si>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</si>
  <si>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</si>
  <si>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</si>
  <si>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</si>
  <si>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</si>
  <si>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</si>
  <si>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</si>
  <si>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</si>
  <si>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</si>
  <si>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</si>
  <si>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</si>
  <si>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</si>
  <si>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</si>
  <si>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</si>
  <si>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</si>
  <si>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</si>
  <si>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</si>
  <si>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</si>
  <si>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</si>
  <si>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</si>
  <si>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</si>
  <si>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</si>
  <si>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</si>
  <si>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</si>
  <si>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</si>
  <si>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</si>
  <si>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</si>
  <si>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</si>
  <si>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</si>
  <si>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</si>
  <si>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</si>
  <si>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</si>
  <si>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</si>
  <si>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</si>
  <si>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</si>
  <si>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</si>
  <si>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</si>
  <si>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</si>
  <si>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</si>
  <si>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</si>
  <si>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</si>
  <si>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</si>
  <si>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</si>
  <si>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</si>
  <si>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</si>
  <si>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</si>
  <si>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</si>
  <si>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</si>
  <si>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</si>
  <si>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</si>
  <si>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</si>
  <si>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</si>
  <si>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</si>
  <si>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</si>
  <si>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</si>
  <si>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</si>
  <si>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</si>
  <si>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</si>
  <si>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</si>
  <si>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</si>
  <si>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</si>
  <si>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</si>
  <si>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</si>
  <si>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</si>
  <si>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</si>
  <si>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</si>
  <si>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</si>
  <si>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</si>
  <si>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</si>
  <si>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</si>
  <si>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</si>
  <si>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</si>
  <si>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</si>
  <si>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</si>
  <si>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</si>
  <si>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</si>
  <si>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</si>
  <si>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</si>
  <si>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</si>
  <si>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</si>
  <si>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</si>
  <si>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</si>
  <si>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</si>
  <si>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</si>
  <si>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</si>
  <si>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</si>
  <si>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</si>
  <si>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</si>
  <si>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</si>
  <si>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</si>
  <si>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</si>
  <si>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</si>
  <si>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</si>
  <si>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</si>
  <si>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</si>
  <si>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</si>
  <si>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</si>
  <si>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</si>
  <si>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</si>
  <si>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</si>
  <si>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</si>
  <si>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</si>
  <si>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</si>
  <si>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</si>
  <si>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</si>
  <si>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</si>
  <si>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</si>
  <si>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</si>
  <si>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</si>
  <si>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</si>
  <si>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</si>
  <si>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</si>
  <si>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</si>
  <si>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</si>
  <si>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</si>
  <si>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</si>
  <si>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</si>
  <si>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</si>
  <si>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</si>
  <si>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</si>
  <si>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</si>
  <si>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</si>
  <si>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</si>
  <si>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</si>
  <si>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</si>
  <si>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</si>
  <si>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</si>
  <si>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</si>
  <si>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</si>
  <si>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</si>
  <si>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</si>
  <si>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</si>
  <si>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</si>
  <si>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</si>
  <si>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</si>
  <si>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</si>
  <si>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</si>
  <si>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</si>
  <si>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</si>
  <si>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</si>
  <si>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</si>
  <si>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</si>
  <si>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</si>
  <si>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</si>
  <si>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</si>
  <si>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</si>
  <si>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</si>
  <si>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</si>
  <si>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</si>
  <si>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</si>
  <si>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</si>
  <si>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</si>
  <si>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</si>
  <si>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</si>
  <si>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</si>
  <si>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</si>
  <si>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</si>
  <si>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</si>
  <si>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</si>
  <si>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</si>
  <si>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</si>
  <si>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</si>
  <si>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</si>
  <si>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</si>
  <si>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</si>
  <si>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</si>
  <si>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</si>
  <si>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</si>
  <si>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</si>
  <si>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</si>
  <si>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</si>
  <si>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</si>
  <si>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</si>
  <si>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</si>
  <si>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</si>
  <si>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</si>
  <si>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</si>
  <si>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</si>
  <si>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</si>
  <si>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</si>
  <si>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</si>
  <si>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</si>
  <si>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</si>
  <si>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</si>
  <si>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</si>
  <si>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</si>
  <si>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</si>
  <si>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</si>
  <si>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</si>
  <si>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</si>
  <si>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</si>
  <si>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</si>
  <si>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</si>
  <si>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</si>
  <si>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</si>
  <si>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</si>
  <si>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</si>
  <si>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</si>
  <si>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</si>
  <si>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</si>
  <si>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</si>
  <si>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</si>
  <si>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</si>
  <si>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</si>
  <si>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</si>
  <si>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</si>
  <si>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</si>
  <si>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</si>
  <si>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</si>
  <si>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</si>
  <si>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</si>
  <si>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</si>
  <si>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</si>
  <si>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</si>
  <si>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</si>
  <si>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</si>
  <si>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</si>
  <si>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</si>
  <si>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</si>
  <si>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</si>
  <si>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</si>
  <si>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</si>
  <si>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</si>
  <si>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</si>
  <si>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</si>
  <si>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</si>
  <si>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</si>
  <si>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</si>
  <si>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</si>
  <si>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</si>
  <si>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</si>
  <si>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</si>
  <si>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</si>
  <si>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</si>
  <si>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</si>
  <si>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</si>
  <si>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</si>
  <si>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</si>
  <si>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</si>
  <si>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</si>
  <si>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</si>
  <si>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</si>
  <si>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</si>
  <si>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</si>
  <si>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</si>
  <si>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</si>
  <si>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</si>
  <si>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</si>
  <si>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</si>
  <si>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</si>
  <si>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</si>
  <si>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</si>
  <si>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</si>
  <si>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</si>
  <si>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</si>
  <si>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</si>
  <si>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</si>
  <si>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</si>
  <si>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</si>
  <si>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</si>
  <si>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</si>
  <si>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</si>
  <si>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</si>
  <si>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</si>
  <si>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</si>
  <si>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</si>
  <si>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</si>
  <si>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</si>
  <si>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</si>
  <si>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</si>
  <si>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</si>
  <si>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</si>
  <si>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</si>
  <si>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</si>
  <si>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</si>
  <si>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</si>
  <si>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</si>
  <si>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</si>
  <si>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</si>
  <si>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</si>
  <si>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</si>
  <si>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</si>
  <si>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</si>
  <si>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</si>
  <si>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</si>
  <si>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</si>
  <si>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</si>
  <si>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</si>
  <si>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</si>
  <si>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</si>
  <si>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</si>
  <si>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</si>
  <si>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</si>
  <si>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</si>
  <si>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</si>
  <si>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</si>
  <si>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</si>
  <si>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</si>
  <si>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</si>
  <si>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</si>
  <si>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</si>
  <si>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</si>
  <si>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</si>
  <si>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</si>
  <si>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</si>
  <si>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</si>
  <si>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</si>
  <si>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</si>
  <si>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</si>
  <si>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</si>
  <si>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</si>
  <si>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</si>
  <si>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</si>
  <si>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</si>
  <si>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</si>
  <si>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</si>
  <si>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</si>
  <si>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</si>
  <si>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</si>
  <si>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</si>
  <si>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</si>
  <si>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</si>
  <si>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</si>
  <si>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</si>
  <si>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</si>
  <si>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</si>
  <si>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</si>
  <si>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</si>
  <si>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</si>
  <si>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</si>
  <si>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</si>
  <si>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</si>
  <si>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</si>
  <si>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</si>
  <si>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</si>
  <si>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</si>
  <si>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</si>
  <si>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</si>
  <si>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</si>
  <si>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</si>
  <si>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</si>
  <si>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</si>
  <si>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</si>
  <si>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</si>
  <si>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</si>
  <si>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</si>
  <si>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</si>
  <si>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</si>
  <si>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</si>
  <si>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</si>
  <si>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</si>
  <si>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</si>
  <si>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</si>
  <si>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</si>
  <si>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</si>
  <si>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</si>
  <si>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</si>
  <si>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</si>
  <si>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</si>
  <si>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</si>
  <si>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</si>
  <si>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</si>
  <si>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</si>
  <si>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</si>
  <si>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</si>
  <si>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</si>
  <si>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</si>
  <si>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</si>
  <si>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</si>
  <si>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</si>
  <si>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</si>
  <si>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</si>
  <si>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</si>
  <si>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</si>
  <si>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</si>
  <si>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</si>
  <si>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</si>
  <si>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</si>
  <si>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</si>
  <si>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</si>
  <si>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</si>
  <si>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</si>
  <si>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</si>
  <si>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</si>
  <si>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</si>
  <si>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</si>
  <si>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</si>
  <si>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</si>
  <si>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</si>
  <si>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</si>
  <si>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</si>
  <si>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</si>
  <si>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</si>
  <si>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</si>
  <si>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</si>
  <si>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</si>
  <si>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</si>
  <si>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</si>
  <si>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</si>
  <si>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</si>
  <si>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</si>
  <si>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</si>
  <si>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</si>
  <si>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</si>
  <si>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</si>
  <si>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</si>
  <si>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</si>
  <si>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</si>
  <si>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</si>
  <si>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</si>
  <si>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</si>
  <si>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</si>
  <si>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</si>
  <si>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</si>
  <si>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</si>
  <si>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</si>
  <si>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</si>
  <si>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</si>
  <si>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</si>
  <si>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</si>
  <si>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</si>
  <si>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</si>
  <si>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</si>
  <si>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</si>
  <si>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</si>
  <si>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</si>
  <si>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</si>
  <si>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</si>
  <si>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</si>
  <si>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</si>
  <si>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</si>
  <si>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</si>
  <si>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</si>
  <si>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</si>
  <si>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</si>
  <si>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</si>
  <si>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</si>
  <si>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</si>
  <si>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</si>
  <si>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</si>
  <si>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</si>
  <si>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</si>
  <si>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</si>
  <si>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</si>
  <si>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</si>
  <si>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</si>
  <si>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</si>
  <si>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</si>
  <si>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</si>
  <si>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</si>
  <si>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</si>
  <si>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</si>
  <si>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</si>
  <si>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</si>
  <si>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</si>
  <si>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</si>
  <si>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</si>
  <si>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</si>
  <si>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</si>
  <si>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</si>
  <si>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</si>
  <si>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</si>
  <si>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</si>
  <si>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</si>
  <si>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</si>
  <si>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</si>
  <si>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</si>
  <si>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</si>
  <si>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</si>
  <si>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</si>
  <si>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</si>
  <si>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</si>
  <si>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</si>
  <si>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</si>
  <si>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</si>
  <si>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</si>
  <si>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</si>
  <si>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</si>
  <si>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</si>
  <si>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</si>
  <si>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</si>
  <si>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</si>
  <si>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</si>
  <si>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</si>
  <si>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</si>
  <si>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</si>
  <si>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</si>
  <si>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</si>
  <si>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</si>
  <si>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</si>
  <si>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</si>
  <si>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</si>
  <si>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</si>
  <si>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</si>
  <si>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</si>
  <si>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</si>
  <si>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</si>
  <si>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</si>
  <si>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</si>
  <si>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</si>
  <si>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</si>
  <si>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</si>
  <si>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</si>
  <si>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</si>
  <si>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</si>
  <si>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</si>
  <si>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</si>
  <si>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</si>
  <si>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</si>
  <si>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</si>
  <si>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</si>
  <si>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</si>
  <si>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</si>
  <si>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</si>
  <si>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</si>
  <si>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</si>
  <si>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</si>
  <si>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</si>
  <si>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</si>
  <si>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</si>
  <si>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</si>
  <si>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</si>
  <si>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</si>
  <si>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</si>
  <si>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</si>
  <si>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</si>
  <si>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</si>
  <si>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</si>
  <si>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</si>
  <si>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</si>
  <si>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</si>
  <si>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</si>
  <si>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</si>
  <si>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</si>
  <si>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</si>
  <si>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</si>
  <si>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</si>
  <si>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</si>
  <si>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</si>
  <si>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</si>
  <si>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</si>
  <si>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</si>
  <si>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</si>
  <si>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</si>
  <si>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</si>
  <si>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</si>
  <si>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</si>
  <si>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</si>
  <si>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</si>
  <si>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</si>
  <si>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</si>
  <si>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</si>
  <si>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</si>
  <si>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</si>
  <si>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</si>
  <si>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</si>
  <si>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</si>
  <si>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</si>
  <si>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</si>
  <si>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</si>
  <si>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</si>
  <si>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</si>
  <si>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</si>
  <si>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</si>
  <si>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</si>
  <si>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</si>
  <si>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</si>
  <si>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</si>
  <si>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</si>
  <si>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</si>
  <si>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</si>
  <si>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</si>
  <si>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</si>
  <si>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</si>
  <si>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</si>
  <si>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</si>
  <si>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</si>
  <si>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</si>
  <si>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</si>
  <si>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</si>
  <si>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</si>
  <si>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</si>
  <si>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</si>
  <si>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</si>
  <si>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</si>
  <si>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</si>
  <si>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</si>
  <si>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</si>
  <si>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</si>
  <si>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</si>
  <si>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</si>
  <si>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</si>
  <si>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</si>
  <si>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</si>
  <si>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</si>
  <si>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</si>
  <si>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</si>
  <si>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</si>
  <si>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</si>
  <si>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</si>
  <si>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</si>
  <si>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</si>
  <si>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</si>
  <si>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</si>
  <si>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</si>
  <si>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</si>
  <si>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</si>
  <si>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</si>
  <si>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</si>
  <si>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</si>
  <si>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</si>
  <si>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</si>
  <si>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</si>
  <si>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</si>
  <si>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</si>
  <si>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</si>
  <si>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</si>
  <si>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</si>
  <si>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</si>
  <si>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</si>
  <si>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</si>
  <si>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</si>
  <si>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</si>
  <si>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</si>
  <si>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</si>
  <si>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</si>
  <si>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</si>
  <si>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</si>
  <si>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</si>
  <si>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</si>
  <si>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</si>
  <si>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</si>
  <si>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</si>
  <si>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</si>
  <si>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</si>
  <si>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</si>
  <si>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</si>
  <si>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</si>
  <si>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</si>
  <si>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</si>
  <si>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</si>
  <si>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</si>
  <si>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</si>
  <si>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</si>
  <si>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</si>
  <si>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</si>
  <si>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</si>
  <si>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</si>
  <si>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</si>
  <si>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</si>
  <si>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</si>
  <si>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</si>
  <si>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</si>
  <si>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</si>
  <si>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</si>
  <si>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</si>
  <si>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</si>
  <si>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</si>
  <si>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</si>
  <si>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</si>
  <si>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</si>
  <si>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</si>
  <si>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</si>
  <si>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</si>
  <si>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</si>
  <si>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</si>
  <si>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</si>
  <si>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</si>
  <si>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</si>
  <si>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</si>
  <si>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</si>
  <si>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</si>
  <si>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</si>
  <si>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</si>
  <si>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</si>
  <si>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</si>
  <si>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</si>
  <si>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</si>
  <si>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</si>
  <si>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</si>
  <si>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</si>
  <si>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</si>
  <si>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</si>
  <si>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</si>
  <si>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</si>
  <si>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</si>
  <si>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</si>
  <si>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</si>
  <si>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</si>
  <si>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</si>
  <si>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</si>
  <si>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</si>
  <si>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</si>
  <si>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</si>
  <si>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</si>
  <si>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</si>
  <si>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</si>
  <si>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</si>
  <si>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</si>
  <si>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</si>
  <si>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</si>
  <si>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</si>
  <si>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</si>
  <si>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</si>
  <si>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</si>
  <si>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</si>
  <si>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</si>
  <si>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</si>
  <si>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</si>
  <si>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</si>
  <si>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</si>
  <si>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</si>
  <si>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</si>
  <si>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</si>
  <si>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</si>
  <si>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</si>
  <si>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</si>
  <si>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</si>
  <si>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</si>
  <si>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</si>
  <si>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</si>
  <si>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</si>
  <si>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</si>
  <si>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</si>
  <si>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</si>
  <si>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</si>
  <si>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</si>
  <si>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</si>
  <si>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</si>
  <si>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</si>
  <si>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</si>
  <si>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</si>
  <si>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</si>
  <si>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</si>
  <si>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</si>
  <si>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</si>
  <si>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</si>
  <si>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</si>
  <si>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</si>
  <si>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</si>
  <si>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</si>
  <si>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</si>
  <si>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</si>
  <si>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</si>
  <si>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</si>
  <si>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</si>
  <si>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</si>
  <si>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</si>
  <si>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</si>
  <si>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</si>
  <si>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</si>
  <si>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</si>
  <si>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</si>
  <si>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</si>
  <si>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</si>
  <si>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</si>
  <si>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</si>
  <si>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</si>
  <si>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</si>
  <si>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</si>
  <si>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</si>
  <si>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</si>
  <si>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</si>
  <si>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</si>
  <si>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</si>
  <si>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</si>
  <si>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</si>
  <si>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</si>
  <si>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</si>
  <si>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</si>
  <si>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</si>
  <si>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</si>
  <si>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</si>
  <si>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</si>
  <si>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</si>
  <si>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</si>
  <si>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</si>
  <si>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</si>
  <si>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</si>
  <si>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</si>
  <si>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</si>
  <si>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</si>
  <si>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</si>
  <si>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</si>
  <si>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</si>
  <si>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</si>
  <si>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</si>
  <si>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</si>
  <si>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</si>
  <si>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</si>
  <si>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</si>
  <si>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</si>
  <si>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</si>
  <si>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</si>
  <si>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</si>
  <si>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</si>
  <si>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</si>
  <si>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</si>
  <si>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</si>
  <si>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</si>
  <si>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</si>
  <si>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</si>
  <si>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</si>
  <si>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</si>
  <si>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</si>
  <si>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</si>
  <si>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</si>
  <si>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</si>
  <si>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</si>
  <si>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</si>
  <si>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</si>
  <si>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</si>
  <si>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</si>
  <si>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</si>
  <si>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</si>
  <si>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</si>
  <si>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</si>
  <si>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</si>
  <si>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</si>
  <si>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</si>
  <si>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</si>
  <si>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</si>
  <si>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</si>
  <si>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</si>
  <si>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</si>
  <si>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</si>
  <si>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</si>
  <si>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</si>
  <si>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</si>
  <si>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</si>
  <si>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</si>
  <si>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</si>
  <si>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</si>
  <si>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</si>
  <si>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</si>
  <si>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</si>
  <si>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</si>
  <si>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</si>
  <si>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</si>
  <si>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</si>
  <si>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</si>
  <si>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</si>
  <si>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</si>
  <si>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</si>
  <si>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</si>
  <si>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</si>
  <si>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</si>
  <si>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</si>
  <si>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</si>
  <si>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</si>
  <si>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</si>
  <si>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</si>
  <si>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</si>
  <si>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</si>
  <si>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</si>
  <si>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</si>
  <si>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</si>
  <si>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</si>
  <si>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</si>
  <si>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</si>
  <si>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</si>
  <si>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</si>
  <si>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</si>
  <si>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</si>
  <si>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</si>
  <si>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</si>
  <si>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</si>
  <si>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</si>
  <si>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</si>
  <si>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</si>
  <si>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</si>
  <si>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</si>
  <si>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</si>
  <si>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</si>
  <si>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</si>
  <si>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</si>
  <si>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</si>
  <si>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</si>
  <si>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</si>
  <si>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</si>
  <si>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</si>
  <si>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</si>
  <si>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</si>
  <si>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</si>
  <si>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</si>
  <si>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</si>
  <si>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</si>
  <si>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</si>
  <si>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</si>
  <si>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</si>
  <si>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</si>
  <si>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</si>
  <si>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</si>
  <si>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</si>
  <si>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</si>
  <si>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</si>
  <si>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</si>
  <si>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</si>
  <si>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</si>
  <si>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</si>
  <si>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</si>
  <si>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</si>
  <si>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</si>
  <si>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</si>
  <si>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</si>
  <si>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</si>
  <si>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</si>
  <si>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</si>
  <si>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</si>
  <si>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</si>
  <si>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</si>
  <si>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</si>
  <si>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</si>
  <si>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</si>
  <si>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</si>
  <si>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</si>
  <si>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</si>
  <si>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</si>
  <si>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</si>
  <si>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</si>
  <si>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</si>
  <si>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</si>
  <si>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</si>
  <si>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</si>
  <si>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</si>
  <si>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</si>
  <si>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</si>
  <si>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</si>
  <si>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</si>
  <si>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</si>
  <si>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</si>
  <si>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</si>
  <si>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</si>
  <si>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</si>
  <si>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</si>
  <si>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</si>
  <si>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</si>
  <si>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</si>
  <si>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</si>
  <si>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</si>
  <si>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</si>
  <si>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</si>
  <si>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</si>
  <si>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</si>
  <si>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</si>
  <si>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</si>
  <si>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</si>
  <si>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</si>
  <si>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</si>
  <si>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</si>
  <si>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</si>
  <si>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</si>
  <si>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</si>
  <si>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</si>
  <si>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</si>
  <si>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</si>
  <si>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</si>
  <si>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</si>
  <si>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</si>
  <si>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</si>
  <si>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</si>
  <si>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</si>
  <si>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</si>
  <si>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</si>
  <si>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</si>
  <si>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</si>
  <si>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</si>
  <si>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</si>
  <si>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</si>
  <si>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</si>
  <si>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</si>
  <si>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</si>
  <si>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</si>
  <si>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</si>
  <si>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</si>
  <si>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</si>
  <si>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</si>
  <si>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</si>
  <si>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</si>
  <si>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</si>
  <si>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</si>
  <si>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</si>
  <si>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</si>
  <si>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</si>
  <si>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</si>
  <si>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</si>
  <si>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</si>
  <si>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</si>
  <si>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</si>
  <si>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</si>
  <si>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</si>
  <si>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</si>
  <si>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</si>
  <si>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</si>
  <si>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</si>
  <si>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</si>
  <si>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</si>
  <si>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</si>
  <si>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</si>
  <si>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</si>
  <si>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</si>
  <si>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</si>
  <si>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</si>
  <si>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</si>
  <si>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</si>
  <si>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</si>
  <si>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</si>
  <si>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</si>
  <si>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</si>
  <si>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</si>
  <si>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</si>
  <si>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</si>
  <si>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</si>
  <si>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</si>
  <si>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</si>
  <si>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</si>
  <si>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</si>
  <si>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</si>
  <si>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</si>
  <si>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</si>
  <si>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</si>
  <si>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</si>
  <si>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</si>
  <si>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</si>
  <si>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</si>
  <si>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</si>
  <si>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</si>
  <si>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</si>
  <si>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</si>
  <si>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</si>
  <si>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</si>
  <si>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</si>
  <si>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</si>
  <si>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</si>
  <si>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</si>
  <si>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</si>
  <si>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</si>
  <si>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</si>
  <si>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</si>
  <si>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</si>
  <si>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</si>
  <si>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</si>
  <si>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</si>
  <si>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</si>
  <si>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</si>
  <si>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</si>
  <si>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</si>
  <si>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</si>
  <si>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</si>
  <si>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</si>
  <si>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</si>
  <si>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</si>
  <si>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</si>
  <si>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</si>
  <si>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</si>
  <si>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</si>
  <si>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</si>
  <si>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</si>
  <si>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</si>
  <si>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</si>
  <si>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</si>
  <si>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</si>
  <si>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</si>
  <si>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</si>
  <si>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</si>
  <si>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</si>
  <si>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</si>
  <si>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</si>
  <si>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</si>
  <si>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</si>
  <si>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</si>
  <si>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</si>
  <si>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</si>
  <si>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</si>
  <si>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</si>
  <si>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</si>
  <si>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</si>
  <si>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</si>
  <si>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</si>
  <si>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</si>
  <si>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</si>
  <si>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</si>
  <si>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</si>
  <si>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</si>
  <si>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</si>
  <si>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</si>
  <si>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</si>
  <si>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</si>
  <si>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</si>
  <si>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</si>
  <si>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</si>
  <si>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</si>
  <si>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</si>
  <si>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</si>
  <si>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</si>
  <si>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</si>
  <si>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</si>
  <si>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</si>
  <si>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</si>
  <si>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</si>
  <si>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</si>
  <si>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</si>
  <si>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</si>
  <si>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</si>
  <si>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</si>
  <si>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</si>
  <si>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</si>
  <si>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</si>
  <si>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</si>
  <si>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</si>
  <si>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</si>
  <si>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</si>
  <si>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</si>
  <si>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</si>
  <si>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</si>
  <si>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</si>
  <si>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</si>
  <si>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</si>
  <si>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</si>
  <si>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</si>
  <si>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</si>
  <si>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</si>
  <si>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</si>
  <si>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</si>
  <si>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</si>
  <si>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</si>
  <si>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</si>
  <si>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</si>
  <si>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</si>
  <si>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</si>
  <si>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</si>
  <si>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</si>
  <si>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</si>
  <si>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</si>
  <si>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</si>
  <si>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</si>
  <si>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</si>
  <si>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</si>
  <si>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</si>
  <si>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</si>
  <si>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</si>
  <si>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</si>
  <si>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</si>
  <si>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</si>
  <si>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</si>
  <si>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</si>
  <si>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</si>
  <si>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</si>
  <si>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</si>
  <si>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</si>
  <si>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</si>
  <si>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</si>
  <si>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</si>
  <si>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</si>
  <si>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</si>
  <si>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</si>
  <si>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</si>
  <si>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</si>
  <si>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</si>
  <si>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</si>
  <si>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</si>
  <si>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</si>
  <si>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</si>
  <si>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</si>
  <si>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</si>
  <si>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</si>
  <si>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</si>
  <si>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</si>
  <si>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</si>
  <si>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</si>
  <si>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</si>
  <si>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</si>
  <si>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</si>
  <si>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</si>
  <si>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</si>
  <si>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</si>
  <si>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</si>
  <si>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</si>
  <si>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</si>
  <si>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</si>
  <si>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</si>
  <si>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</si>
  <si>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</si>
  <si>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</si>
  <si>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</si>
  <si>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</si>
  <si>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</si>
  <si>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</si>
  <si>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</si>
  <si>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</si>
  <si>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</si>
  <si>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</si>
  <si>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</si>
  <si>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</si>
  <si>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</si>
  <si>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</si>
  <si>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</si>
  <si>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</si>
  <si>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</si>
  <si>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</si>
  <si>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</si>
  <si>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</si>
  <si>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</si>
  <si>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</si>
  <si>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</si>
  <si>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</si>
  <si>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</si>
  <si>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</si>
  <si>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</si>
  <si>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</si>
  <si>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</si>
  <si>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</si>
  <si>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</si>
  <si>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</si>
  <si>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</si>
  <si>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</si>
  <si>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</si>
  <si>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</si>
  <si>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</si>
  <si>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</si>
  <si>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</si>
  <si>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</si>
  <si>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</si>
  <si>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</si>
  <si>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</si>
  <si>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</si>
  <si>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</si>
  <si>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</si>
  <si>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</si>
  <si>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</si>
  <si>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</si>
  <si>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</si>
  <si>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</si>
  <si>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</si>
  <si>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</si>
  <si>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</si>
  <si>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</si>
  <si>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</si>
  <si>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</si>
  <si>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</si>
  <si>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</si>
  <si>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</si>
  <si>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</si>
  <si>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</si>
  <si>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</si>
  <si>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</si>
  <si>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</si>
  <si>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</si>
  <si>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</si>
  <si>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</si>
  <si>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</si>
  <si>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</si>
  <si>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</si>
  <si>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</si>
  <si>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</si>
  <si>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</si>
  <si>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</si>
  <si>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</si>
  <si>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</si>
  <si>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</si>
  <si>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</si>
  <si>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</si>
  <si>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</si>
  <si>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</si>
  <si>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</si>
  <si>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</si>
  <si>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</si>
  <si>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</si>
  <si>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</si>
  <si>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</si>
  <si>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</si>
  <si>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</si>
  <si>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</si>
  <si>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</si>
  <si>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</si>
  <si>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</si>
  <si>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</si>
  <si>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</si>
  <si>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</si>
  <si>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</si>
  <si>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</si>
  <si>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</si>
  <si>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</si>
  <si>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</si>
  <si>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</si>
  <si>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</si>
  <si>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</si>
  <si>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</si>
  <si>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</si>
  <si>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</si>
  <si>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</si>
  <si>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</si>
  <si>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</si>
  <si>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</si>
  <si>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</si>
  <si>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</si>
  <si>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</si>
  <si>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</si>
  <si>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</si>
  <si>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</si>
  <si>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</si>
  <si>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</si>
  <si>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</si>
  <si>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</si>
  <si>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</si>
  <si>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</si>
  <si>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</si>
  <si>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</si>
  <si>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</si>
  <si>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</si>
  <si>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</si>
  <si>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</si>
  <si>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</si>
  <si>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</si>
  <si>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</si>
  <si>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</si>
  <si>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</si>
  <si>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</si>
  <si>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</si>
  <si>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</si>
  <si>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</si>
  <si>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</si>
  <si>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</si>
  <si>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</si>
  <si>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</si>
  <si>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</si>
  <si>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</si>
  <si>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</si>
  <si>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</si>
  <si>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</si>
  <si>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</si>
  <si>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</si>
  <si>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</si>
  <si>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</si>
  <si>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</si>
  <si>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</si>
  <si>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</si>
  <si>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</si>
  <si>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</si>
  <si>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</si>
  <si>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</si>
  <si>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</si>
  <si>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</si>
  <si>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</si>
  <si>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</si>
  <si>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</si>
  <si>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</si>
  <si>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</si>
  <si>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</si>
  <si>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</si>
  <si>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</si>
  <si>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</si>
  <si>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</si>
  <si>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</si>
  <si>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</si>
  <si>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</si>
  <si>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</si>
  <si>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</si>
  <si>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</si>
  <si>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</si>
  <si>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</si>
  <si>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</si>
  <si>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</si>
  <si>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</si>
  <si>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</si>
  <si>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</si>
  <si>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</si>
  <si>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</si>
  <si>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</si>
  <si>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</si>
  <si>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</si>
  <si>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</si>
  <si>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</si>
  <si>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</si>
  <si>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</si>
  <si>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</si>
  <si>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</si>
  <si>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</si>
  <si>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</si>
  <si>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</si>
  <si>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</si>
  <si>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</si>
  <si>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</si>
  <si>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</si>
  <si>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</si>
  <si>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</si>
  <si>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</si>
  <si>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</si>
  <si>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</si>
  <si>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</si>
  <si>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</si>
  <si>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</si>
  <si>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</si>
  <si>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</si>
  <si>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</si>
  <si>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</si>
  <si>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</si>
  <si>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</si>
  <si>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</si>
  <si>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</si>
  <si>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</si>
  <si>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</si>
  <si>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</si>
  <si>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</si>
  <si>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</si>
  <si>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</si>
  <si>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</si>
  <si>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</si>
  <si>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</si>
  <si>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</si>
  <si>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</si>
  <si>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</si>
  <si>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</si>
  <si>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</si>
  <si>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</si>
  <si>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</si>
  <si>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</si>
  <si>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</si>
  <si>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</si>
  <si>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</si>
  <si>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</si>
  <si>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</si>
  <si>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</si>
  <si>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</si>
  <si>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</si>
  <si>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</si>
  <si>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</si>
  <si>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</si>
  <si>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</si>
  <si>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</si>
  <si>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</si>
  <si>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</si>
  <si>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</si>
  <si>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</si>
  <si>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</si>
  <si>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</si>
  <si>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</si>
  <si>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</si>
  <si>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</si>
  <si>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</si>
  <si>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</si>
  <si>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</si>
  <si>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</si>
  <si>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</si>
  <si>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</si>
  <si>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</si>
  <si>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</si>
  <si>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</si>
  <si>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</si>
  <si>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</si>
  <si>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</si>
  <si>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</si>
  <si>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</si>
  <si>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</si>
  <si>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</si>
  <si>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</si>
  <si>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</si>
  <si>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</si>
  <si>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</si>
  <si>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</si>
  <si>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</si>
  <si>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</si>
  <si>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</si>
  <si>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</si>
  <si>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</si>
  <si>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</si>
  <si>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</si>
  <si>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</si>
  <si>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</si>
  <si>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</si>
  <si>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</si>
  <si>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</si>
  <si>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</si>
  <si>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</si>
  <si>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</si>
  <si>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</si>
  <si>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</si>
  <si>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</si>
  <si>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</si>
  <si>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</si>
  <si>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</si>
  <si>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</si>
  <si>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</si>
  <si>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</si>
  <si>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</si>
  <si>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</si>
  <si>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</si>
  <si>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</si>
  <si>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</si>
  <si>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</si>
  <si>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</si>
  <si>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</si>
  <si>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</si>
  <si>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</si>
  <si>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</si>
  <si>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</si>
  <si>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</si>
  <si>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</si>
  <si>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</si>
  <si>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</si>
  <si>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</si>
  <si>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</si>
  <si>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</si>
  <si>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</si>
  <si>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</si>
  <si>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</si>
  <si>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</si>
  <si>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</si>
  <si>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</si>
  <si>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</si>
  <si>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</si>
  <si>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</si>
  <si>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</si>
  <si>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</si>
  <si>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</si>
  <si>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</si>
  <si>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</si>
  <si>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</si>
  <si>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</si>
  <si>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</si>
  <si>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</si>
  <si>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</si>
  <si>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</si>
  <si>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</si>
  <si>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</si>
  <si>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</si>
  <si>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</si>
  <si>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</si>
  <si>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</si>
  <si>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</si>
  <si>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</si>
  <si>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</si>
  <si>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</si>
  <si>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</si>
  <si>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</si>
  <si>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</si>
  <si>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</si>
  <si>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</si>
  <si>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</si>
  <si>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</si>
  <si>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</si>
  <si>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</si>
  <si>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</si>
  <si>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</si>
  <si>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</si>
  <si>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</si>
  <si>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</si>
  <si>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</si>
  <si>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</si>
  <si>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</si>
  <si>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</si>
  <si>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</si>
  <si>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</si>
  <si>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</si>
  <si>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</si>
  <si>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</si>
  <si>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</si>
  <si>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</si>
  <si>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</si>
  <si>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</si>
  <si>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</si>
  <si>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</si>
  <si>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</si>
  <si>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</si>
  <si>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</si>
  <si>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</si>
  <si>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</si>
  <si>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</si>
  <si>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</si>
  <si>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</si>
  <si>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</si>
  <si>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</si>
  <si>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</si>
  <si>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</si>
  <si>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</si>
  <si>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</si>
  <si>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</si>
  <si>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</si>
  <si>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</si>
  <si>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</si>
  <si>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</si>
  <si>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</si>
  <si>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</si>
  <si>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</si>
  <si>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</si>
  <si>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</si>
  <si>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</si>
  <si>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</si>
  <si>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</si>
  <si>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</si>
  <si>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</si>
  <si>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</si>
  <si>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</si>
  <si>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</si>
  <si>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</si>
  <si>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</si>
  <si>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</si>
  <si>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</si>
  <si>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</si>
  <si>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</si>
  <si>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</si>
  <si>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</si>
  <si>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</si>
  <si>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</si>
  <si>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</si>
  <si>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</si>
  <si>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</si>
  <si>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</si>
  <si>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</si>
  <si>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</si>
  <si>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</si>
  <si>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</si>
  <si>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</si>
  <si>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</si>
  <si>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</si>
  <si>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</si>
  <si>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</si>
  <si>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</si>
  <si>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</si>
  <si>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</si>
  <si>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</si>
  <si>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</si>
  <si>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</si>
  <si>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</si>
  <si>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</si>
  <si>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</si>
  <si>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</si>
  <si>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</si>
  <si>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</si>
  <si>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</si>
  <si>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</si>
  <si>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</si>
  <si>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</si>
  <si>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</si>
  <si>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</si>
  <si>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</si>
  <si>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</si>
  <si>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</si>
  <si>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</si>
  <si>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</si>
  <si>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</si>
  <si>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</si>
  <si>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</si>
  <si>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</si>
  <si>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</si>
  <si>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</si>
  <si>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</si>
  <si>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</si>
  <si>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</si>
  <si>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</si>
  <si>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</si>
  <si>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</si>
  <si>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</si>
  <si>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</si>
  <si>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</si>
  <si>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</si>
  <si>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</si>
  <si>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</si>
  <si>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</si>
  <si>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</si>
  <si>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</si>
  <si>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</si>
  <si>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</si>
  <si>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</si>
  <si>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</si>
  <si>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</si>
  <si>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</si>
  <si>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</si>
  <si>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</si>
  <si>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</si>
  <si>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</si>
  <si>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</si>
  <si>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</si>
  <si>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</si>
  <si>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</si>
  <si>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</si>
  <si>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</si>
  <si>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</si>
  <si>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</si>
  <si>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</si>
  <si>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</si>
  <si>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</si>
  <si>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</si>
  <si>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</si>
  <si>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</si>
  <si>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</si>
  <si>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</si>
  <si>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</si>
  <si>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</si>
  <si>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</si>
  <si>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</si>
  <si>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</si>
  <si>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</si>
  <si>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</si>
  <si>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</si>
  <si>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</si>
  <si>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</si>
  <si>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</si>
  <si>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</si>
  <si>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</si>
  <si>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</si>
  <si>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</si>
  <si>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</si>
  <si>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</si>
  <si>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</si>
  <si>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</si>
  <si>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</si>
  <si>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</si>
  <si>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</si>
  <si>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</si>
  <si>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</si>
  <si>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</si>
  <si>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</si>
  <si>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</si>
  <si>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</si>
  <si>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</si>
  <si>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</si>
  <si>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</si>
  <si>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</si>
  <si>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</si>
  <si>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</si>
  <si>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</si>
  <si>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</si>
  <si>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</si>
  <si>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</si>
  <si>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</si>
  <si>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</si>
  <si>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</si>
  <si>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</si>
  <si>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</si>
  <si>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</si>
  <si>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</si>
  <si>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</si>
  <si>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</si>
  <si>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</si>
  <si>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</si>
  <si>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</si>
  <si>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</si>
  <si>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</si>
  <si>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</si>
  <si>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</si>
  <si>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</si>
  <si>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</si>
  <si>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</si>
  <si>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</si>
  <si>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</si>
  <si>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</si>
  <si>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</si>
  <si>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</si>
  <si>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</si>
  <si>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</si>
  <si>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</si>
  <si>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</si>
  <si>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</si>
  <si>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</si>
  <si>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</si>
  <si>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</si>
  <si>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</si>
  <si>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</si>
  <si>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</si>
  <si>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</si>
  <si>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</si>
  <si>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</si>
  <si>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</si>
  <si>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</si>
  <si>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</si>
  <si>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</si>
  <si>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</si>
  <si>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</si>
  <si>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</si>
  <si>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</si>
  <si>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</si>
  <si>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</si>
  <si>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</si>
  <si>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</si>
  <si>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</si>
  <si>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</si>
  <si>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</si>
  <si>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</si>
  <si>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</si>
  <si>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</si>
  <si>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</si>
  <si>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</si>
  <si>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</si>
  <si>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</si>
  <si>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</si>
  <si>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</si>
  <si>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</si>
  <si>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</si>
  <si>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</si>
  <si>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</si>
  <si>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</si>
  <si>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</si>
  <si>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</si>
  <si>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</si>
  <si>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</si>
  <si>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</si>
  <si>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</si>
  <si>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</si>
  <si>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</si>
  <si>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</si>
  <si>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</si>
  <si>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</si>
  <si>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</si>
  <si>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</si>
  <si>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</si>
  <si>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</si>
  <si>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</si>
  <si>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</si>
  <si>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</si>
  <si>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</si>
  <si>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</si>
  <si>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</si>
  <si>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</si>
  <si>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</si>
  <si>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</si>
  <si>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</si>
  <si>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</si>
  <si>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</si>
  <si>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</si>
  <si>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</si>
  <si>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</si>
  <si>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</si>
  <si>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</si>
  <si>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</si>
  <si>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</si>
  <si>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</si>
  <si>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</si>
  <si>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</si>
  <si>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</si>
  <si>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</si>
  <si>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</si>
  <si>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</si>
  <si>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</si>
  <si>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</si>
  <si>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</si>
  <si>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</si>
  <si>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</si>
  <si>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</si>
  <si>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</si>
  <si>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</si>
  <si>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</si>
  <si>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</si>
  <si>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</si>
  <si>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</si>
  <si>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</si>
  <si>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</si>
  <si>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</si>
  <si>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</si>
  <si>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</si>
  <si>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</si>
  <si>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</si>
  <si>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</si>
  <si>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</si>
  <si>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</si>
  <si>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</si>
  <si>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</si>
  <si>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</si>
  <si>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</si>
  <si>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</si>
  <si>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</si>
  <si>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</si>
  <si>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</si>
  <si>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</si>
  <si>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</si>
  <si>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</si>
  <si>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</si>
  <si>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</si>
  <si>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</si>
  <si>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</si>
  <si>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</si>
  <si>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</si>
  <si>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</si>
  <si>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</si>
  <si>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</si>
  <si>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</si>
  <si>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</si>
  <si>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</si>
  <si>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</si>
  <si>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</si>
  <si>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</si>
  <si>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</si>
  <si>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</si>
  <si>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</si>
  <si>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</si>
  <si>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</si>
  <si>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</si>
  <si>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</si>
  <si>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</si>
  <si>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</si>
  <si>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</si>
  <si>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</si>
  <si>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</si>
  <si>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</si>
  <si>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</si>
  <si>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</si>
  <si>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</si>
  <si>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</si>
  <si>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</si>
  <si>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</si>
  <si>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</si>
  <si>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</si>
  <si>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</si>
  <si>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</si>
  <si>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</si>
  <si>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</si>
  <si>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</si>
  <si>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</si>
  <si>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</si>
  <si>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</si>
  <si>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</si>
  <si>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</si>
  <si>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</si>
  <si>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</si>
  <si>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</si>
  <si>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</si>
  <si>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</si>
  <si>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</si>
  <si>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</si>
  <si>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</si>
  <si>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</si>
  <si>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</si>
  <si>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</si>
  <si>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</si>
  <si>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</si>
  <si>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</si>
  <si>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</si>
  <si>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</si>
  <si>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</si>
  <si>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</si>
  <si>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</si>
  <si>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</si>
  <si>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</si>
  <si>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</si>
  <si>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</si>
  <si>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</si>
  <si>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</si>
  <si>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</si>
  <si>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</si>
  <si>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</si>
  <si>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</si>
  <si>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</si>
  <si>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</si>
  <si>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</si>
  <si>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</si>
  <si>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</si>
  <si>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</si>
  <si>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</si>
  <si>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</si>
  <si>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</si>
  <si>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</si>
  <si>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</si>
  <si>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</si>
  <si>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</si>
  <si>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</si>
  <si>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</si>
  <si>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</si>
  <si>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</si>
  <si>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</si>
  <si>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</si>
  <si>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</si>
  <si>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</si>
  <si>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</si>
  <si>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</si>
  <si>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</si>
  <si>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</si>
  <si>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</si>
  <si>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</si>
  <si>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</si>
  <si>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</si>
  <si>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</si>
  <si>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</si>
  <si>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</si>
  <si>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</si>
  <si>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</si>
  <si>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</si>
  <si>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</si>
  <si>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</si>
  <si>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</si>
  <si>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</si>
  <si>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</si>
  <si>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</si>
  <si>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</si>
  <si>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</si>
  <si>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</si>
  <si>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</si>
  <si>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</si>
  <si>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</si>
  <si>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</si>
  <si>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</si>
  <si>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</si>
  <si>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</si>
  <si>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</si>
  <si>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</si>
  <si>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</si>
  <si>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</si>
  <si>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</si>
  <si>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</si>
  <si>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</si>
  <si>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</si>
  <si>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</si>
  <si>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</si>
  <si>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</si>
  <si>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</si>
  <si>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</si>
  <si>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</si>
  <si>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</si>
  <si>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</si>
  <si>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</si>
  <si>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</si>
  <si>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</si>
  <si>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</si>
  <si>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</si>
  <si>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</si>
  <si>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</si>
  <si>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</si>
  <si>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</si>
  <si>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</si>
  <si>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</si>
  <si>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</si>
  <si>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</si>
  <si>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</si>
  <si>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</si>
  <si>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</si>
  <si>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</si>
  <si>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</si>
  <si>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</si>
  <si>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</si>
  <si>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</si>
  <si>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</si>
  <si>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</si>
  <si>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</si>
  <si>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</si>
  <si>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</si>
  <si>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</si>
  <si>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</si>
  <si>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</si>
  <si>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</si>
  <si>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</si>
  <si>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</si>
  <si>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</si>
  <si>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</si>
  <si>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</si>
  <si>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</si>
  <si>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</si>
  <si>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</si>
  <si>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</si>
  <si>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</si>
  <si>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</si>
  <si>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</si>
  <si>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</si>
  <si>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</si>
  <si>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</si>
  <si>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</si>
  <si>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</si>
  <si>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</si>
  <si>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</si>
  <si>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</si>
  <si>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</si>
  <si>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</si>
  <si>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</si>
  <si>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</si>
  <si>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</si>
  <si>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</si>
  <si>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</si>
  <si>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</si>
  <si>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</si>
  <si>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</si>
  <si>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</si>
  <si>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</si>
  <si>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</si>
  <si>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</si>
  <si>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</si>
  <si>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</si>
  <si>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</si>
  <si>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</si>
  <si>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</si>
  <si>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</si>
  <si>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</si>
  <si>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</si>
  <si>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</si>
  <si>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</si>
  <si>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</si>
  <si>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</si>
  <si>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</si>
  <si>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</si>
  <si>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</si>
  <si>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</si>
  <si>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</si>
  <si>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</si>
  <si>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</si>
  <si>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</si>
  <si>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</si>
  <si>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</si>
  <si>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</si>
  <si>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</si>
  <si>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</si>
  <si>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</si>
  <si>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</si>
  <si>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</si>
  <si>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</si>
  <si>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</si>
  <si>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</si>
  <si>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</si>
  <si>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</si>
  <si>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</si>
  <si>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</si>
  <si>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</si>
  <si>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</si>
  <si>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</si>
  <si>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</si>
  <si>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</si>
  <si>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</si>
  <si>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</si>
  <si>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</si>
  <si>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</si>
  <si>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</si>
  <si>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</si>
  <si>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</si>
  <si>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</si>
  <si>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</si>
  <si>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</si>
  <si>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</si>
  <si>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</si>
  <si>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</si>
  <si>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</si>
  <si>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</si>
  <si>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</si>
  <si>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</si>
  <si>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</si>
  <si>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</si>
  <si>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</si>
  <si>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</si>
  <si>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</si>
  <si>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</si>
  <si>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</si>
  <si>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</si>
  <si>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</si>
  <si>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</si>
  <si>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</si>
  <si>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</si>
  <si>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</si>
  <si>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</si>
  <si>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</si>
  <si>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</si>
  <si>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</si>
  <si>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</si>
  <si>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</si>
  <si>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</si>
  <si>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</si>
  <si>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</si>
  <si>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</si>
  <si>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</si>
  <si>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</si>
  <si>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</si>
  <si>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</si>
  <si>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</si>
  <si>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</si>
  <si>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</si>
  <si>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</si>
  <si>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</si>
  <si>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</si>
  <si>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</si>
  <si>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</si>
  <si>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</si>
  <si>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</si>
  <si>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</si>
  <si>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</si>
  <si>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</si>
  <si>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</si>
  <si>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</si>
  <si>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</si>
  <si>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</si>
  <si>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</si>
  <si>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</si>
  <si>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</si>
  <si>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</si>
  <si>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</si>
  <si>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</si>
  <si>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</si>
  <si>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</si>
  <si>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</si>
  <si>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</si>
  <si>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</si>
  <si>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</si>
  <si>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</si>
  <si>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</si>
  <si>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</si>
  <si>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</si>
  <si>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</si>
  <si>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</si>
  <si>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</si>
  <si>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</si>
  <si>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</si>
  <si>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</si>
  <si>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</si>
  <si>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</si>
  <si>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</si>
  <si>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</si>
  <si>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</si>
  <si>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</si>
  <si>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</si>
  <si>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</si>
  <si>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</si>
  <si>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</si>
  <si>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</si>
  <si>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</si>
  <si>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</si>
  <si>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</si>
  <si>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</si>
  <si>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</si>
  <si>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</si>
  <si>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</si>
  <si>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</si>
  <si>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</si>
  <si>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</si>
  <si>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</si>
  <si>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</si>
  <si>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</si>
  <si>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</si>
  <si>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</si>
  <si>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</si>
  <si>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</si>
  <si>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</si>
  <si>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</si>
  <si>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</si>
  <si>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</si>
  <si>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</si>
  <si>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</si>
  <si>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</si>
  <si>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</si>
  <si>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</si>
  <si>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</si>
  <si>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</si>
  <si>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</si>
  <si>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</si>
  <si>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</si>
  <si>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</si>
  <si>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</si>
  <si>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</si>
  <si>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</si>
  <si>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</si>
  <si>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</si>
  <si>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</si>
  <si>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</si>
  <si>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</si>
  <si>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</si>
  <si>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</si>
  <si>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</si>
  <si>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</si>
  <si>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</si>
  <si>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</si>
  <si>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</si>
  <si>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</si>
  <si>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</si>
  <si>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</si>
  <si>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</si>
  <si>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</si>
  <si>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</si>
  <si>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</si>
  <si>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</si>
  <si>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</si>
  <si>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</si>
  <si>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</si>
  <si>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</si>
  <si>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</si>
  <si>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</si>
  <si>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</si>
  <si>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</si>
  <si>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</si>
  <si>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</si>
  <si>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</si>
  <si>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</si>
  <si>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</si>
  <si>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</si>
  <si>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</si>
  <si>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</si>
  <si>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</si>
  <si>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</si>
  <si>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</si>
  <si>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</si>
  <si>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</si>
  <si>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</si>
  <si>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</si>
  <si>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</si>
  <si>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</si>
  <si>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</si>
  <si>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</si>
  <si>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</si>
  <si>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</si>
  <si>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</si>
  <si>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</si>
  <si>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</si>
  <si>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</si>
  <si>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</si>
  <si>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</si>
  <si>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</si>
  <si>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</si>
  <si>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</si>
  <si>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</si>
  <si>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</si>
  <si>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</si>
  <si>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</si>
  <si>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</si>
  <si>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</si>
  <si>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</si>
  <si>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</si>
  <si>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</si>
  <si>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</si>
  <si>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</si>
  <si>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</si>
  <si>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</si>
  <si>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</si>
  <si>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</si>
  <si>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</si>
  <si>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</si>
  <si>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</si>
  <si>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</si>
  <si>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</si>
  <si>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</si>
  <si>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</si>
  <si>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</si>
  <si>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</si>
  <si>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</si>
  <si>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</si>
  <si>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</si>
  <si>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</si>
  <si>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</si>
  <si>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</si>
  <si>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</si>
  <si>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</si>
  <si>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</si>
  <si>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</si>
  <si>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</si>
  <si>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</si>
  <si>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</si>
  <si>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</si>
  <si>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</si>
  <si>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</si>
  <si>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</si>
  <si>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</si>
  <si>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</si>
  <si>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</si>
  <si>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</si>
  <si>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</si>
  <si>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</si>
  <si>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</si>
  <si>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</si>
  <si>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</si>
  <si>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</si>
  <si>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</si>
  <si>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</si>
  <si>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</si>
  <si>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</si>
  <si>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</si>
  <si>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</si>
  <si>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</si>
  <si>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</si>
  <si>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</si>
  <si>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</si>
  <si>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</si>
  <si>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</si>
  <si>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</si>
  <si>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</si>
  <si>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</si>
  <si>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</si>
  <si>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</si>
  <si>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</si>
  <si>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</si>
  <si>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</si>
  <si>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</si>
  <si>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</si>
  <si>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</si>
  <si>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</si>
  <si>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</si>
  <si>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</si>
  <si>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</si>
  <si>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</si>
  <si>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</si>
  <si>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</si>
  <si>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</si>
  <si>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</si>
  <si>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</si>
  <si>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</si>
  <si>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</si>
  <si>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</si>
  <si>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</si>
  <si>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</si>
  <si>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</si>
  <si>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</si>
  <si>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</si>
  <si>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</si>
  <si>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</si>
  <si>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</si>
  <si>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</si>
  <si>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</si>
  <si>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</si>
  <si>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</si>
  <si>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</si>
  <si>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</si>
  <si>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</si>
  <si>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</si>
  <si>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</si>
  <si>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</si>
  <si>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</si>
  <si>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</si>
  <si>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</si>
  <si>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</si>
  <si>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</si>
  <si>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</si>
  <si>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</si>
  <si>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</si>
  <si>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</si>
  <si>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</si>
  <si>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</si>
  <si>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</si>
  <si>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</si>
  <si>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</si>
  <si>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</si>
  <si>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</si>
  <si>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</si>
  <si>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</si>
  <si>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</si>
  <si>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</si>
  <si>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</si>
  <si>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</si>
  <si>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</si>
  <si>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</si>
  <si>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</si>
  <si>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</si>
  <si>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</si>
  <si>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</si>
  <si>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</si>
  <si>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</si>
  <si>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</si>
  <si>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</si>
  <si>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</si>
  <si>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</si>
  <si>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</si>
  <si>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</si>
  <si>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</si>
  <si>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</si>
  <si>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</si>
  <si>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</si>
  <si>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</si>
  <si>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</si>
  <si>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</si>
  <si>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</si>
  <si>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</si>
  <si>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</si>
  <si>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</si>
  <si>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</si>
  <si>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</si>
  <si>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</si>
  <si>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</si>
  <si>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</si>
  <si>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</si>
  <si>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</si>
  <si>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</si>
  <si>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</si>
  <si>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</si>
  <si>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</si>
  <si>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</si>
  <si>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</si>
  <si>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</si>
  <si>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</si>
  <si>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</si>
  <si>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</si>
  <si>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</si>
  <si>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</si>
  <si>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</si>
  <si>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</si>
  <si>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</si>
  <si>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</si>
  <si>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</si>
  <si>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</si>
  <si>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</si>
  <si>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</si>
  <si>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</si>
  <si>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</si>
  <si>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</si>
  <si>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</si>
  <si>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</si>
  <si>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</si>
  <si>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</si>
  <si>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</si>
  <si>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</si>
  <si>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</si>
  <si>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</si>
  <si>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</si>
  <si>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</si>
  <si>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</si>
  <si>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</si>
  <si>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</si>
  <si>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</si>
  <si>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</si>
  <si>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</si>
  <si>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</si>
  <si>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</si>
  <si>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</si>
  <si>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</si>
  <si>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</si>
  <si>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</si>
  <si>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</si>
  <si>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</si>
  <si>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</si>
  <si>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</si>
  <si>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</si>
  <si>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</si>
  <si>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</si>
  <si>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</si>
  <si>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</si>
  <si>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</si>
  <si>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</si>
  <si>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</si>
  <si>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</si>
  <si>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</si>
  <si>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</si>
  <si>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</si>
  <si>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</si>
  <si>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</si>
  <si>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</si>
  <si>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</si>
  <si>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</si>
  <si>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</si>
  <si>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</si>
  <si>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</si>
  <si>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</si>
  <si>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</si>
  <si>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</si>
  <si>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</si>
  <si>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</si>
  <si>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</si>
  <si>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</si>
  <si>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</si>
  <si>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</si>
  <si>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</si>
  <si>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</si>
  <si>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</si>
  <si>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</si>
  <si>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</si>
  <si>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</si>
  <si>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</si>
  <si>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</si>
  <si>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</si>
  <si>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</si>
  <si>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</si>
  <si>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</si>
  <si>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</si>
  <si>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</si>
  <si>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</si>
  <si>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</si>
  <si>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</si>
  <si>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</si>
  <si>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</si>
  <si>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</si>
  <si>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</si>
  <si>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</si>
  <si>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</si>
  <si>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</si>
  <si>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</si>
  <si>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</si>
  <si>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</si>
  <si>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</si>
  <si>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</si>
  <si>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</si>
  <si>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</si>
  <si>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</si>
  <si>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</si>
  <si>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</si>
  <si>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</si>
  <si>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</si>
  <si>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</si>
  <si>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</si>
  <si>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</si>
  <si>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</si>
  <si>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</si>
  <si>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</si>
  <si>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</si>
  <si>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</si>
  <si>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</si>
  <si>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</si>
  <si>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</si>
  <si>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</si>
  <si>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</si>
  <si>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</si>
  <si>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</si>
  <si>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</si>
  <si>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</si>
  <si>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</si>
  <si>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</si>
  <si>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</si>
  <si>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</si>
  <si>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</si>
  <si>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</si>
  <si>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</si>
  <si>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</si>
  <si>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</si>
  <si>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</si>
  <si>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</si>
  <si>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</si>
  <si>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</si>
  <si>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</si>
  <si>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</si>
  <si>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</si>
  <si>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</si>
  <si>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</si>
  <si>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</si>
  <si>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</si>
  <si>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</si>
  <si>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</si>
  <si>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</si>
  <si>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</si>
  <si>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</si>
  <si>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</si>
  <si>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</si>
  <si>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</si>
  <si>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</si>
  <si>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</si>
  <si>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</si>
  <si>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</si>
  <si>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</si>
  <si>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</si>
  <si>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</si>
  <si>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</si>
  <si>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</si>
  <si>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</si>
  <si>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</si>
  <si>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</si>
  <si>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</si>
  <si>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</si>
  <si>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</si>
  <si>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</si>
  <si>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</si>
  <si>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</si>
  <si>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</si>
  <si>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</si>
  <si>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</si>
  <si>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</si>
  <si>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</si>
  <si>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</si>
  <si>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</si>
  <si>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</si>
  <si>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</si>
  <si>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</si>
  <si>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</si>
  <si>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</si>
  <si>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</si>
  <si>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</si>
  <si>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</si>
  <si>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</si>
  <si>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</si>
  <si>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</si>
  <si>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</si>
  <si>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</si>
  <si>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</si>
  <si>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</si>
  <si>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</si>
  <si>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</si>
  <si>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</si>
  <si>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</si>
  <si>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</si>
  <si>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</si>
  <si>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</si>
  <si>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</si>
  <si>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</si>
  <si>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</si>
  <si>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</si>
  <si>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</si>
  <si>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</si>
  <si>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</si>
  <si>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</si>
  <si>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</si>
  <si>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</si>
  <si>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</si>
  <si>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</si>
  <si>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</si>
  <si>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</si>
  <si>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</si>
  <si>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</si>
  <si>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</si>
  <si>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</si>
  <si>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</si>
  <si>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</si>
  <si>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</si>
  <si>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</si>
  <si>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</si>
  <si>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</si>
  <si>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</si>
  <si>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</si>
  <si>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</si>
  <si>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</si>
  <si>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</si>
  <si>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</si>
  <si>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</si>
  <si>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</si>
  <si>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</si>
  <si>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</si>
  <si>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</si>
  <si>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</si>
  <si>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</si>
  <si>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</si>
  <si>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</si>
  <si>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</si>
  <si>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</si>
  <si>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</si>
  <si>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</si>
  <si>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</si>
  <si>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</si>
  <si>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</si>
  <si>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</si>
  <si>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</si>
  <si>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</si>
  <si>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</si>
  <si>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</si>
  <si>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</si>
  <si>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</si>
  <si>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</si>
  <si>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</si>
  <si>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</si>
  <si>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</si>
  <si>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</si>
  <si>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</si>
  <si>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</si>
  <si>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</si>
  <si>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</si>
  <si>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</si>
  <si>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</si>
  <si>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</si>
  <si>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</si>
  <si>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</si>
  <si>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</si>
  <si>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</si>
  <si>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</si>
  <si>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</si>
  <si>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</si>
  <si>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</si>
  <si>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</si>
  <si>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</si>
  <si>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</si>
  <si>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</si>
  <si>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</si>
  <si>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</si>
  <si>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</si>
  <si>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</si>
  <si>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</si>
  <si>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</si>
  <si>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</si>
  <si>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</si>
  <si>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</si>
  <si>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</si>
  <si>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</si>
  <si>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</si>
  <si>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</si>
  <si>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</si>
  <si>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</si>
  <si>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</si>
  <si>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</si>
  <si>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</si>
  <si>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</si>
  <si>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</si>
  <si>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</si>
  <si>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</si>
  <si>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</si>
  <si>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</si>
  <si>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</si>
  <si>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</si>
  <si>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</si>
  <si>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</si>
  <si>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</si>
  <si>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</si>
  <si>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</si>
  <si>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</si>
  <si>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</si>
  <si>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</si>
  <si>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</si>
  <si>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</si>
  <si>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</si>
  <si>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</si>
  <si>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</si>
  <si>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</si>
  <si>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</si>
  <si>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</si>
  <si>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</si>
  <si>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</si>
  <si>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</si>
  <si>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</si>
  <si>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</si>
  <si>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</si>
  <si>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</si>
  <si>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</si>
  <si>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</si>
  <si>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</si>
  <si>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</si>
  <si>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</si>
  <si>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</si>
  <si>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</si>
  <si>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</si>
  <si>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</si>
  <si>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</si>
  <si>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</si>
  <si>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</si>
  <si>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</si>
  <si>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</si>
  <si>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</si>
  <si>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</si>
  <si>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</si>
  <si>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</si>
  <si>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</si>
  <si>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</si>
  <si>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</si>
  <si>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</si>
  <si>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</si>
  <si>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</si>
  <si>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</si>
  <si>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</si>
  <si>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</si>
  <si>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</si>
  <si>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</si>
  <si>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</si>
  <si>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</si>
  <si>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</si>
  <si>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</si>
  <si>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</si>
  <si>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</si>
  <si>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</si>
  <si>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</si>
  <si>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</si>
  <si>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</si>
  <si>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</si>
  <si>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</si>
  <si>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</si>
  <si>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</si>
  <si>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</si>
  <si>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</si>
  <si>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</si>
  <si>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</si>
  <si>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</si>
  <si>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</si>
  <si>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</si>
  <si>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</si>
  <si>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</si>
  <si>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</si>
  <si>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</si>
  <si>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</si>
  <si>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</si>
  <si>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</si>
  <si>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</si>
  <si>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</si>
  <si>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</si>
  <si>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</si>
  <si>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</si>
  <si>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</si>
  <si>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</si>
  <si>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</si>
  <si>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</si>
  <si>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</si>
  <si>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</si>
  <si>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</si>
  <si>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</si>
  <si>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</si>
  <si>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</si>
  <si>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</si>
  <si>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</si>
  <si>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</si>
  <si>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</si>
  <si>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</si>
  <si>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</si>
  <si>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</si>
  <si>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</si>
  <si>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</si>
  <si>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</si>
  <si>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</si>
  <si>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</si>
  <si>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</si>
  <si>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</si>
  <si>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</si>
  <si>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</si>
  <si>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</si>
  <si>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</si>
  <si>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</si>
  <si>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</si>
  <si>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</si>
  <si>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</si>
  <si>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</si>
  <si>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</si>
  <si>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</si>
  <si>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</si>
  <si>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</si>
  <si>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</si>
  <si>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</si>
  <si>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</si>
  <si>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</si>
  <si>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</si>
  <si>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</si>
  <si>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</si>
  <si>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</si>
  <si>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</si>
  <si>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</si>
  <si>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</si>
  <si>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</si>
  <si>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</si>
  <si>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</si>
  <si>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</si>
  <si>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</si>
  <si>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</si>
  <si>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</si>
  <si>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</si>
  <si>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</si>
  <si>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</si>
  <si>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</si>
  <si>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</si>
  <si>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</si>
  <si>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</si>
  <si>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</si>
  <si>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</si>
  <si>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</si>
  <si>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</si>
  <si>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</si>
  <si>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</si>
  <si>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</si>
  <si>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</si>
  <si>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</si>
  <si>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</si>
  <si>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</si>
  <si>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</si>
  <si>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</si>
  <si>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</si>
  <si>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</si>
  <si>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</si>
  <si>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</si>
  <si>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</si>
  <si>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</si>
  <si>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</si>
  <si>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</si>
  <si>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</si>
  <si>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</si>
  <si>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</si>
  <si>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</si>
  <si>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</si>
  <si>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</si>
  <si>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</si>
  <si>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</si>
  <si>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</si>
  <si>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</si>
  <si>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</si>
  <si>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</si>
  <si>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</si>
  <si>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</si>
  <si>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</si>
  <si>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</si>
  <si>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</si>
  <si>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</si>
  <si>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</si>
  <si>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</si>
  <si>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</si>
  <si>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</si>
  <si>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</si>
  <si>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</si>
  <si>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</si>
  <si>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</si>
  <si>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</si>
  <si>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</si>
  <si>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</si>
  <si>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</si>
  <si>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</si>
  <si>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</si>
  <si>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</si>
  <si>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</si>
  <si>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</si>
  <si>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</si>
  <si>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</si>
  <si>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</si>
  <si>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</si>
  <si>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</si>
  <si>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</si>
  <si>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</si>
  <si>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</si>
  <si>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</si>
  <si>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</si>
  <si>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</si>
  <si>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</si>
  <si>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</si>
  <si>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</si>
  <si>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</si>
  <si>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</si>
  <si>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</si>
  <si>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</si>
  <si>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</si>
  <si>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</si>
  <si>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</si>
  <si>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</si>
  <si>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</si>
  <si>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</si>
  <si>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</si>
  <si>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</si>
  <si>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</si>
  <si>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</si>
  <si>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</si>
  <si>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</si>
  <si>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</si>
  <si>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</si>
  <si>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</si>
  <si>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</si>
  <si>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</si>
  <si>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</si>
  <si>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</si>
  <si>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</si>
  <si>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</si>
  <si>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</si>
  <si>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</si>
  <si>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</si>
  <si>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</si>
  <si>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</si>
  <si>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</si>
  <si>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</si>
  <si>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</si>
  <si>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</si>
  <si>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</si>
  <si>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</si>
  <si>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</si>
  <si>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</si>
  <si>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</si>
  <si>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</si>
  <si>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</si>
  <si>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</si>
  <si>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</si>
  <si>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</si>
  <si>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</si>
  <si>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</si>
  <si>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</si>
  <si>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</si>
  <si>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</si>
  <si>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</si>
  <si>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</si>
  <si>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</si>
  <si>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</si>
  <si>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</si>
  <si>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</si>
  <si>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</si>
  <si>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</si>
  <si>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</si>
  <si>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</si>
  <si>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</si>
  <si>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</si>
  <si>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</si>
  <si>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</si>
  <si>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</si>
  <si>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</si>
  <si>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</si>
  <si>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</si>
  <si>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</si>
  <si>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</si>
  <si>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</si>
  <si>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</si>
  <si>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</si>
  <si>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</si>
  <si>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</si>
  <si>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</si>
  <si>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</si>
  <si>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</si>
  <si>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</si>
  <si>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</si>
  <si>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</si>
  <si>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</si>
  <si>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</si>
  <si>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</si>
  <si>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</si>
  <si>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</si>
  <si>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</si>
  <si>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</si>
  <si>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</si>
  <si>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</si>
  <si>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</si>
  <si>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</si>
  <si>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</si>
  <si>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</si>
  <si>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</si>
  <si>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</si>
  <si>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</si>
  <si>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</si>
  <si>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</si>
  <si>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</si>
  <si>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</si>
  <si>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</si>
  <si>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</si>
  <si>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</si>
  <si>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</si>
  <si>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</si>
  <si>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</si>
  <si>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</si>
  <si>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</si>
  <si>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</si>
  <si>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</si>
  <si>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</si>
  <si>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</si>
  <si>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</si>
  <si>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</si>
  <si>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</si>
  <si>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</si>
  <si>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</si>
  <si>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</si>
  <si>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</si>
  <si>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</si>
  <si>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</si>
  <si>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</si>
  <si>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</si>
  <si>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</si>
  <si>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</si>
  <si>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</si>
  <si>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</si>
  <si>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</si>
  <si>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</si>
  <si>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</si>
  <si>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</si>
  <si>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</si>
  <si>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</si>
  <si>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</si>
  <si>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</si>
  <si>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</si>
  <si>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</si>
  <si>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</si>
  <si>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</si>
  <si>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</si>
  <si>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</si>
  <si>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</si>
  <si>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</si>
  <si>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</si>
  <si>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</si>
  <si>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</si>
  <si>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</si>
  <si>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</si>
  <si>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</si>
  <si>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</si>
  <si>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</si>
  <si>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</si>
  <si>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</si>
  <si>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</si>
  <si>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</si>
  <si>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</si>
  <si>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</si>
  <si>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</si>
  <si>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</si>
  <si>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</si>
  <si>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</si>
  <si>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</si>
  <si>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</si>
  <si>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</si>
  <si>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</si>
  <si>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</si>
  <si>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</si>
  <si>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</si>
  <si>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</si>
  <si>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</si>
  <si>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</si>
  <si>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</si>
  <si>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</si>
  <si>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</si>
  <si>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</si>
  <si>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</si>
  <si>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</si>
  <si>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</si>
  <si>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</si>
  <si>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</si>
  <si>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</si>
  <si>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</si>
  <si>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</si>
  <si>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</si>
  <si>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</si>
  <si>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</si>
  <si>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</si>
  <si>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</si>
  <si>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</si>
  <si>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</si>
  <si>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</si>
  <si>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</si>
  <si>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</si>
  <si>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</si>
  <si>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</si>
  <si>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</si>
  <si>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</si>
  <si>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</si>
  <si>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</si>
  <si>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</si>
  <si>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</si>
  <si>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</si>
  <si>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</si>
  <si>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</si>
  <si>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</si>
  <si>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</si>
  <si>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</si>
  <si>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</si>
  <si>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</si>
  <si>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</si>
  <si>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</si>
  <si>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</si>
  <si>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</si>
  <si>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</si>
  <si>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</si>
  <si>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</si>
  <si>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</si>
  <si>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</si>
  <si>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</si>
  <si>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</si>
  <si>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</si>
  <si>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</si>
  <si>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</si>
  <si>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</si>
  <si>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</si>
  <si>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</si>
  <si>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</si>
  <si>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</si>
  <si>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</si>
  <si>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</si>
  <si>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</si>
  <si>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</si>
  <si>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</si>
  <si>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</si>
  <si>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</si>
  <si>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</si>
  <si>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</si>
  <si>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</si>
  <si>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</si>
  <si>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</si>
  <si>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</si>
  <si>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</si>
  <si>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</si>
  <si>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</si>
  <si>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</si>
  <si>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</si>
  <si>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</si>
  <si>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</si>
  <si>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</si>
  <si>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</si>
  <si>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</si>
  <si>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</si>
  <si>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</si>
  <si>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</si>
  <si>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</si>
  <si>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</si>
  <si>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</si>
  <si>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</si>
  <si>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</si>
  <si>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</si>
  <si>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</si>
  <si>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</si>
  <si>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</si>
  <si>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</si>
  <si>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</si>
  <si>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</si>
  <si>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</si>
  <si>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</si>
  <si>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</si>
  <si>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</si>
  <si>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</si>
  <si>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</si>
  <si>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</si>
  <si>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</si>
  <si>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</si>
  <si>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</si>
  <si>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</si>
  <si>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</si>
  <si>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</si>
  <si>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</si>
  <si>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</si>
  <si>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</si>
  <si>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</si>
  <si>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</si>
  <si>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</si>
  <si>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</si>
  <si>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</si>
  <si>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</si>
  <si>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</si>
  <si>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</si>
  <si>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</si>
  <si>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</si>
  <si>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</si>
  <si>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</si>
  <si>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</si>
  <si>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</si>
  <si>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</si>
  <si>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</si>
  <si>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</si>
  <si>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</si>
  <si>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</si>
  <si>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</si>
  <si>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</si>
  <si>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</si>
  <si>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</si>
  <si>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</si>
  <si>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</si>
  <si>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</si>
  <si>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</si>
  <si>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</si>
  <si>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</si>
  <si>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</si>
  <si>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</si>
  <si>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</si>
  <si>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</si>
  <si>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</si>
  <si>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</si>
  <si>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</si>
  <si>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</si>
  <si>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</si>
  <si>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</si>
  <si>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</si>
  <si>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</si>
  <si>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</si>
  <si>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</si>
  <si>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</si>
  <si>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</si>
  <si>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</si>
  <si>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</si>
  <si>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</si>
  <si>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</si>
  <si>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</si>
  <si>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</si>
  <si>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</si>
  <si>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</si>
  <si>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</si>
  <si>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</si>
  <si>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</si>
  <si>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</si>
  <si>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</si>
  <si>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</si>
  <si>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</si>
  <si>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</si>
  <si>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</si>
  <si>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</si>
  <si>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</si>
  <si>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</si>
  <si>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</si>
  <si>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</si>
  <si>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</si>
  <si>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</si>
  <si>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</si>
  <si>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</si>
  <si>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</si>
  <si>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</si>
  <si>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</si>
  <si>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</si>
  <si>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</si>
  <si>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</si>
  <si>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</si>
  <si>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</si>
  <si>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</si>
  <si>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</si>
  <si>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</si>
  <si>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</si>
  <si>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</si>
  <si>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</si>
  <si>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</si>
  <si>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</si>
  <si>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</si>
  <si>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</si>
  <si>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</si>
  <si>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</si>
  <si>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</si>
  <si>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</si>
  <si>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</si>
  <si>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</si>
  <si>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</si>
  <si>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</si>
  <si>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</si>
  <si>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</si>
  <si>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</si>
  <si>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</si>
  <si>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</si>
  <si>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</si>
  <si>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</si>
  <si>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</si>
  <si>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</si>
  <si>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</si>
  <si>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</si>
  <si>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</si>
  <si>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</si>
  <si>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</si>
  <si>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</si>
  <si>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</si>
  <si>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</si>
  <si>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</si>
  <si>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</si>
  <si>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</si>
  <si>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</si>
  <si>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</si>
  <si>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</si>
  <si>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</si>
  <si>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</si>
  <si>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</si>
  <si>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</si>
  <si>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</si>
  <si>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</si>
  <si>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</si>
  <si>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</si>
  <si>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</si>
  <si>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</si>
  <si>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</si>
  <si>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</si>
  <si>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</si>
  <si>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</si>
  <si>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</si>
  <si>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</si>
  <si>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</si>
  <si>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</si>
  <si>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</si>
  <si>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</si>
  <si>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</si>
  <si>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</si>
  <si>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</si>
  <si>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</si>
  <si>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</si>
  <si>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</si>
  <si>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</si>
  <si>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</si>
  <si>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</si>
  <si>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</si>
  <si>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</si>
  <si>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</si>
  <si>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</si>
  <si>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</si>
  <si>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</si>
  <si>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</si>
  <si>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</si>
  <si>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</si>
  <si>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</si>
  <si>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</si>
  <si>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</si>
  <si>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</si>
  <si>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</si>
  <si>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</si>
  <si>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</si>
  <si>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</si>
  <si>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</si>
  <si>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</si>
  <si>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</si>
  <si>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</si>
  <si>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</si>
  <si>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</si>
  <si>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</si>
  <si>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</si>
  <si>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</si>
  <si>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</si>
  <si>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</si>
  <si>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</si>
  <si>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</si>
  <si>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</si>
  <si>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</si>
  <si>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</si>
  <si>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</si>
  <si>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</si>
  <si>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</si>
  <si>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</si>
  <si>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</si>
  <si>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</si>
  <si>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</si>
  <si>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</si>
  <si>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</si>
  <si>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</si>
  <si>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</si>
  <si>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</si>
  <si>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</si>
  <si>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</si>
  <si>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</si>
  <si>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</si>
  <si>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</si>
  <si>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</si>
  <si>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</si>
  <si>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</si>
  <si>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</si>
  <si>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</si>
  <si>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</si>
  <si>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</si>
  <si>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</si>
  <si>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</si>
  <si>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</si>
  <si>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</si>
  <si>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</si>
  <si>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</si>
  <si>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</si>
  <si>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</si>
  <si>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</si>
  <si>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</si>
  <si>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</si>
  <si>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</si>
  <si>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</si>
  <si>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</si>
  <si>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</si>
  <si>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</si>
  <si>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</si>
  <si>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</si>
  <si>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</si>
  <si>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</si>
  <si>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</si>
  <si>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</si>
  <si>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</si>
  <si>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</si>
  <si>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</si>
  <si>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</si>
  <si>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</si>
  <si>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</si>
  <si>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</si>
  <si>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</si>
  <si>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</si>
  <si>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</si>
  <si>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</si>
  <si>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</si>
  <si>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</si>
  <si>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</si>
  <si>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</si>
  <si>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</si>
  <si>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</si>
  <si>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</si>
  <si>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</si>
  <si>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</si>
  <si>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</si>
  <si>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</si>
  <si>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</si>
  <si>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</si>
  <si>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</si>
  <si>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</si>
  <si>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</si>
  <si>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</si>
  <si>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</si>
  <si>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</si>
  <si>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</si>
  <si>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</si>
  <si>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</si>
  <si>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</si>
  <si>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</si>
  <si>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</si>
  <si>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</si>
  <si>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</si>
  <si>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</si>
  <si>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</si>
  <si>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</si>
  <si>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</si>
  <si>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</si>
  <si>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</si>
  <si>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</si>
  <si>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</si>
  <si>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</si>
  <si>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</si>
  <si>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</si>
  <si>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</si>
  <si>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</si>
  <si>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</si>
  <si>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</si>
  <si>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</si>
  <si>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</si>
  <si>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</si>
  <si>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</si>
  <si>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</si>
  <si>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</si>
  <si>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</si>
  <si>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</si>
  <si>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</si>
  <si>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</si>
  <si>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</si>
  <si>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</si>
  <si>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</si>
  <si>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</si>
  <si>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</si>
  <si>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</si>
  <si>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</si>
  <si>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</si>
  <si>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</si>
  <si>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</si>
  <si>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</si>
  <si>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</si>
  <si>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</si>
  <si>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</si>
  <si>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</si>
  <si>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</si>
  <si>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</si>
  <si>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</si>
  <si>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</si>
  <si>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</si>
  <si>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</si>
  <si>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</si>
  <si>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</si>
  <si>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</si>
  <si>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</si>
  <si>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</si>
  <si>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</si>
  <si>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</si>
  <si>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</si>
  <si>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</si>
  <si>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</si>
  <si>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</si>
  <si>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</si>
  <si>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</si>
  <si>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</si>
  <si>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</si>
  <si>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</si>
  <si>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</si>
  <si>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</si>
  <si>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</si>
  <si>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</si>
  <si>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</si>
  <si>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</si>
  <si>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</si>
  <si>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</si>
  <si>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</si>
  <si>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</si>
  <si>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</si>
  <si>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</si>
  <si>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</si>
  <si>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</si>
  <si>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</si>
  <si>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</si>
  <si>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</si>
  <si>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</si>
  <si>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</si>
  <si>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</si>
  <si>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</si>
  <si>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</si>
  <si>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</si>
  <si>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</si>
  <si>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</si>
  <si>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</si>
  <si>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</si>
  <si>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</si>
  <si>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</si>
  <si>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</si>
  <si>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</si>
  <si>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</si>
  <si>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</si>
  <si>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</si>
  <si>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</si>
  <si>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</si>
  <si>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</si>
  <si>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</si>
  <si>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</si>
  <si>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</si>
  <si>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</si>
  <si>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</si>
  <si>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</si>
  <si>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</si>
  <si>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</si>
  <si>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</si>
  <si>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</si>
  <si>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</si>
  <si>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</si>
  <si>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</si>
  <si>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</si>
  <si>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</si>
  <si>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</si>
  <si>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</si>
  <si>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</si>
  <si>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</si>
  <si>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</si>
  <si>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</si>
  <si>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</si>
  <si>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</si>
  <si>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</si>
  <si>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</si>
  <si>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</si>
  <si>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</si>
  <si>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</si>
  <si>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</si>
  <si>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</si>
  <si>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</si>
  <si>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</si>
  <si>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</si>
  <si>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</si>
  <si>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</si>
  <si>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</si>
  <si>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</si>
  <si>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</si>
  <si>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</si>
  <si>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</si>
  <si>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</si>
  <si>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</si>
  <si>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</si>
  <si>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</si>
  <si>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</si>
  <si>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</si>
  <si>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</si>
  <si>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</si>
  <si>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</si>
  <si>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</si>
  <si>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</si>
  <si>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</si>
  <si>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</si>
  <si>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</si>
  <si>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</si>
  <si>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</si>
  <si>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</si>
  <si>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</si>
  <si>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</si>
  <si>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</si>
  <si>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</si>
  <si>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</si>
  <si>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</si>
  <si>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</si>
  <si>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</si>
  <si>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</si>
  <si>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</si>
  <si>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</si>
  <si>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</si>
  <si>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</si>
  <si>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</si>
  <si>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</si>
  <si>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</si>
  <si>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</si>
  <si>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</si>
  <si>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</si>
  <si>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</si>
  <si>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</si>
  <si>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</si>
  <si>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</si>
  <si>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</si>
  <si>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</si>
  <si>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</si>
  <si>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</si>
  <si>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</si>
  <si>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</si>
  <si>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</si>
  <si>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</si>
  <si>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</si>
  <si>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</si>
  <si>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</si>
  <si>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</si>
  <si>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</si>
  <si>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</si>
  <si>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</si>
  <si>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</si>
  <si>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</si>
  <si>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</si>
  <si>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</si>
  <si>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</si>
  <si>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</si>
  <si>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</si>
  <si>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</si>
  <si>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</si>
  <si>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</si>
  <si>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</si>
  <si>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</si>
  <si>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</si>
  <si>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</si>
  <si>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</si>
  <si>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</si>
  <si>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</si>
  <si>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</si>
  <si>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</si>
  <si>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</si>
  <si>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</si>
  <si>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</si>
  <si>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</si>
  <si>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</si>
  <si>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</si>
  <si>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</si>
  <si>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</si>
  <si>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</si>
  <si>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</si>
  <si>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</si>
  <si>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</si>
  <si>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</si>
  <si>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</si>
  <si>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</si>
  <si>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</si>
  <si>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</si>
  <si>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</si>
  <si>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</si>
  <si>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</si>
  <si>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</si>
  <si>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</si>
  <si>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</si>
  <si>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</si>
  <si>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</si>
  <si>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</si>
  <si>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</si>
  <si>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</si>
  <si>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</si>
  <si>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</si>
  <si>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</si>
  <si>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</si>
  <si>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</si>
  <si>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</si>
  <si>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</si>
  <si>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</si>
  <si>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</si>
  <si>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</si>
  <si>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</si>
  <si>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</si>
  <si>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</si>
  <si>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</si>
  <si>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</si>
  <si>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</si>
  <si>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</si>
  <si>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</si>
  <si>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</si>
  <si>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</si>
  <si>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</si>
  <si>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</si>
  <si>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</si>
  <si>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</si>
  <si>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</si>
  <si>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</si>
  <si>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</si>
  <si>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</si>
  <si>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</si>
  <si>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</si>
  <si>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</si>
  <si>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</si>
  <si>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</si>
  <si>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</si>
  <si>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</si>
  <si>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</si>
  <si>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</si>
  <si>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</si>
  <si>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</si>
  <si>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</si>
  <si>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</si>
  <si>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</si>
  <si>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</si>
  <si>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</si>
  <si>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</si>
  <si>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</si>
  <si>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</si>
  <si>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</si>
  <si>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</si>
  <si>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</si>
  <si>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</si>
  <si>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</si>
  <si>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</si>
  <si>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</si>
  <si>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</si>
  <si>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</si>
  <si>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</si>
  <si>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</si>
  <si>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</si>
  <si>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</si>
  <si>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</si>
  <si>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</si>
  <si>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</si>
  <si>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</si>
  <si>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</si>
  <si>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</si>
  <si>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</si>
  <si>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</si>
  <si>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</si>
  <si>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</si>
  <si>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</si>
  <si>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</si>
  <si>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</si>
  <si>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</si>
  <si>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</si>
  <si>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</si>
  <si>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</si>
  <si>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</si>
  <si>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</si>
  <si>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</si>
  <si>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</si>
  <si>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</si>
  <si>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</si>
  <si>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</si>
  <si>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</si>
  <si>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</si>
  <si>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</si>
  <si>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</si>
  <si>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</si>
  <si>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</si>
  <si>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</si>
  <si>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</si>
  <si>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</si>
  <si>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</si>
  <si>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</si>
  <si>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</si>
  <si>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</si>
  <si>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</si>
  <si>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</si>
  <si>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</si>
  <si>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</si>
  <si>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</si>
  <si>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</si>
  <si>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</si>
  <si>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</si>
  <si>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</si>
  <si>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</si>
  <si>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</si>
  <si>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</si>
  <si>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</si>
  <si>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</si>
  <si>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</si>
  <si>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</si>
  <si>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</si>
  <si>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</si>
  <si>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</si>
  <si>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</si>
  <si>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</si>
  <si>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</si>
  <si>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</si>
  <si>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</si>
  <si>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</si>
  <si>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</si>
  <si>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</si>
  <si>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</si>
  <si>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</si>
  <si>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</si>
  <si>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</si>
  <si>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</si>
  <si>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</si>
  <si>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</si>
  <si>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</si>
  <si>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</si>
  <si>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</si>
  <si>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</si>
  <si>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</si>
  <si>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</si>
  <si>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</si>
  <si>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</si>
  <si>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</si>
  <si>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</si>
  <si>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</si>
  <si>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</si>
  <si>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</si>
  <si>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</si>
  <si>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</si>
  <si>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</si>
  <si>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</si>
  <si>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</si>
  <si>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</si>
  <si>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</si>
  <si>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</si>
  <si>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</si>
  <si>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</si>
  <si>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</si>
  <si>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</si>
  <si>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</si>
  <si>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</si>
  <si>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</si>
  <si>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</si>
  <si>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</si>
  <si>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</si>
  <si>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</si>
  <si>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</si>
  <si>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</si>
  <si>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</si>
  <si>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</si>
  <si>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</si>
  <si>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</si>
  <si>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</si>
  <si>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</si>
  <si>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</si>
  <si>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</si>
  <si>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</si>
  <si>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</si>
  <si>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</si>
  <si>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</si>
  <si>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</si>
  <si>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</si>
  <si>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</si>
  <si>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</si>
  <si>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</si>
  <si>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</si>
  <si>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</si>
  <si>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</si>
  <si>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</si>
  <si>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</si>
  <si>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</si>
  <si>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</si>
  <si>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</si>
  <si>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</si>
  <si>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</si>
  <si>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</si>
  <si>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</si>
  <si>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</si>
  <si>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</si>
  <si>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</si>
  <si>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</si>
  <si>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</si>
  <si>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</si>
  <si>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</si>
  <si>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</si>
  <si>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</si>
  <si>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</si>
  <si>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</si>
  <si>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</si>
  <si>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</si>
  <si>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</si>
  <si>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</si>
  <si>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</si>
  <si>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</si>
  <si>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</si>
  <si>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</si>
  <si>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</si>
  <si>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</si>
  <si>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</si>
  <si>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</si>
  <si>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</si>
  <si>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</si>
  <si>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</si>
  <si>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</si>
  <si>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</si>
  <si>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</si>
  <si>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</si>
  <si>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</si>
  <si>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</si>
  <si>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</si>
  <si>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</si>
  <si>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</si>
  <si>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</si>
  <si>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</si>
  <si>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</si>
  <si>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</si>
  <si>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</si>
  <si>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</si>
  <si>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</si>
  <si>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</si>
  <si>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</si>
  <si>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</si>
  <si>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</si>
  <si>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</si>
  <si>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</si>
  <si>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</si>
  <si>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</si>
  <si>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</si>
  <si>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</si>
  <si>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</si>
  <si>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</si>
  <si>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</si>
  <si>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</si>
  <si>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</si>
  <si>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</si>
  <si>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</si>
  <si>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</si>
  <si>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</si>
  <si>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</si>
  <si>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</si>
  <si>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</si>
  <si>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</si>
  <si>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</si>
  <si>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</si>
  <si>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</si>
  <si>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</si>
  <si>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</si>
  <si>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</si>
  <si>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</si>
  <si>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</si>
  <si>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</si>
  <si>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</si>
  <si>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</si>
  <si>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</si>
  <si>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</si>
  <si>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</si>
  <si>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</si>
  <si>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</si>
  <si>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</si>
  <si>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</si>
  <si>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</si>
  <si>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</si>
  <si>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</si>
  <si>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</si>
  <si>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</si>
  <si>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</si>
  <si>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</si>
  <si>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</si>
  <si>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</si>
  <si>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</si>
  <si>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</si>
  <si>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</si>
  <si>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</si>
  <si>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</si>
  <si>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</si>
  <si>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</si>
  <si>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</si>
  <si>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</si>
  <si>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</si>
  <si>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</si>
  <si>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</si>
  <si>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</si>
  <si>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</si>
  <si>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</si>
  <si>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</si>
  <si>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</si>
  <si>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</si>
  <si>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</si>
  <si>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</si>
  <si>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</si>
  <si>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</si>
  <si>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</si>
  <si>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</si>
  <si>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</si>
  <si>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</si>
  <si>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</si>
  <si>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</si>
  <si>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</si>
  <si>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</si>
  <si>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</si>
  <si>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</si>
  <si>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</si>
  <si>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</si>
  <si>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</si>
  <si>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</si>
  <si>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</si>
  <si>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</si>
  <si>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</si>
  <si>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</si>
  <si>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</si>
  <si>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</si>
  <si>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</si>
  <si>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</si>
  <si>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</si>
  <si>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</si>
  <si>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</si>
  <si>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</si>
  <si>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</si>
  <si>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</si>
  <si>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</si>
  <si>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</si>
  <si>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</si>
  <si>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</si>
  <si>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</si>
  <si>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</si>
  <si>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</si>
  <si>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</si>
  <si>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</si>
  <si>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</si>
  <si>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</si>
  <si>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</si>
  <si>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</si>
  <si>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</si>
  <si>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</si>
  <si>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</si>
  <si>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</si>
  <si>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</si>
  <si>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</si>
  <si>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</si>
  <si>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</si>
  <si>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</si>
  <si>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</si>
  <si>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</si>
  <si>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</si>
  <si>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</si>
  <si>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</si>
  <si>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</si>
  <si>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</si>
  <si>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</si>
  <si>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</si>
  <si>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</si>
  <si>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</si>
  <si>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</si>
  <si>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</si>
  <si>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</si>
  <si>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</si>
  <si>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</si>
  <si>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</si>
  <si>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</si>
  <si>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</si>
  <si>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</si>
  <si>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</si>
  <si>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</si>
  <si>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</si>
  <si>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</si>
  <si>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</si>
  <si>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</si>
  <si>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</si>
  <si>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</si>
  <si>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</si>
  <si>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</si>
  <si>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</si>
  <si>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</si>
  <si>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</si>
  <si>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</si>
  <si>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</si>
  <si>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</si>
  <si>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</si>
  <si>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</si>
  <si>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</si>
  <si>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</si>
  <si>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</si>
  <si>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</si>
  <si>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</si>
  <si>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</si>
  <si>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</si>
  <si>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</si>
  <si>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</si>
  <si>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</si>
  <si>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</si>
  <si>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</si>
  <si>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</si>
  <si>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</si>
  <si>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</si>
  <si>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</si>
  <si>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</si>
  <si>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</si>
  <si>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</si>
  <si>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</si>
  <si>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</si>
  <si>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</si>
  <si>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</si>
  <si>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</si>
  <si>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</si>
  <si>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</si>
  <si>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</si>
  <si>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</si>
  <si>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</si>
  <si>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</si>
  <si>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</si>
  <si>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</si>
  <si>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</si>
  <si>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</si>
  <si>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</si>
  <si>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</si>
  <si>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</si>
  <si>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</si>
  <si>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</si>
  <si>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</si>
  <si>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</si>
  <si>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</si>
  <si>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</si>
  <si>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</si>
  <si>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</si>
  <si>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</si>
  <si>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</si>
  <si>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</si>
  <si>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</si>
  <si>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</si>
  <si>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</si>
  <si>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</si>
  <si>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</si>
  <si>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</si>
  <si>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</si>
  <si>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</si>
  <si>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</si>
  <si>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</si>
  <si>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</si>
  <si>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</si>
  <si>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</si>
  <si>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</si>
  <si>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</si>
  <si>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</si>
  <si>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</si>
  <si>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</si>
  <si>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</si>
  <si>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</si>
  <si>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</si>
  <si>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</si>
  <si>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</si>
  <si>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</si>
  <si>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</si>
  <si>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</si>
  <si>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</si>
  <si>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</si>
  <si>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</si>
  <si>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</si>
  <si>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</si>
  <si>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</si>
  <si>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</si>
  <si>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</si>
  <si>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</si>
  <si>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</si>
  <si>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</si>
  <si>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</si>
  <si>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</si>
  <si>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</si>
  <si>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</si>
  <si>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</si>
  <si>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</si>
  <si>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</si>
  <si>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</si>
  <si>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</si>
  <si>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</si>
  <si>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</si>
  <si>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</si>
  <si>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</si>
  <si>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</si>
  <si>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</si>
  <si>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</si>
  <si>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</si>
  <si>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</si>
  <si>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</si>
  <si>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</si>
  <si>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</si>
  <si>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</si>
  <si>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</si>
  <si>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</si>
  <si>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</si>
  <si>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</si>
  <si>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</si>
  <si>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</si>
  <si>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</si>
  <si>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</si>
  <si>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</si>
  <si>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</si>
  <si>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</si>
  <si>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</si>
  <si>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</si>
  <si>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</si>
  <si>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</si>
  <si>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</si>
  <si>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</si>
  <si>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</si>
  <si>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</si>
  <si>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</si>
  <si>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</si>
  <si>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</si>
  <si>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</si>
  <si>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</si>
  <si>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</si>
  <si>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</si>
  <si>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</si>
  <si>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</si>
  <si>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</si>
  <si>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</si>
  <si>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</si>
  <si>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</si>
  <si>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</si>
  <si>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</si>
  <si>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</si>
  <si>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</si>
  <si>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</si>
  <si>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</si>
  <si>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</si>
  <si>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</si>
  <si>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</si>
  <si>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</si>
  <si>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</si>
  <si>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</si>
  <si>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</si>
  <si>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</si>
  <si>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</si>
  <si>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</si>
  <si>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</si>
  <si>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</si>
  <si>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</si>
  <si>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</si>
  <si>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</si>
  <si>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</si>
  <si>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</si>
  <si>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</si>
  <si>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</si>
  <si>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</si>
  <si>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</si>
  <si>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</si>
  <si>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</si>
  <si>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</si>
  <si>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</si>
  <si>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</si>
  <si>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</si>
  <si>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</si>
  <si>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</si>
  <si>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</si>
  <si>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</si>
  <si>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</si>
  <si>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</si>
  <si>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</si>
  <si>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</si>
  <si>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</si>
  <si>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</si>
  <si>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</si>
  <si>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</si>
  <si>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</si>
  <si>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</si>
  <si>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</si>
  <si>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</si>
  <si>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</si>
  <si>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</si>
  <si>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</si>
  <si>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</si>
  <si>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</si>
  <si>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</si>
  <si>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</si>
  <si>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</si>
  <si>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</si>
  <si>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</si>
  <si>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</si>
  <si>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</si>
  <si>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</si>
  <si>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</si>
  <si>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</si>
  <si>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</si>
  <si>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</si>
  <si>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</si>
  <si>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</si>
  <si>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</si>
  <si>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</si>
  <si>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</si>
  <si>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</si>
  <si>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</si>
  <si>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</si>
  <si>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</si>
  <si>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</si>
  <si>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</si>
  <si>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</si>
  <si>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</si>
  <si>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</si>
  <si>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</si>
  <si>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</si>
  <si>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</si>
  <si>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</si>
  <si>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</si>
  <si>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</si>
  <si>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</si>
  <si>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</si>
  <si>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</si>
  <si>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</si>
  <si>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</si>
  <si>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</si>
  <si>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</si>
  <si>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</si>
  <si>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</si>
  <si>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</si>
  <si>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</si>
  <si>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</si>
  <si>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</si>
  <si>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</si>
  <si>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</si>
  <si>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</si>
  <si>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</si>
  <si>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</si>
  <si>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</si>
  <si>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</si>
  <si>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</si>
  <si>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</si>
  <si>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</si>
  <si>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</si>
  <si>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</si>
  <si>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</si>
  <si>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</si>
  <si>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</si>
  <si>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</si>
  <si>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</si>
  <si>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</si>
  <si>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</si>
  <si>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</si>
  <si>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</si>
  <si>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</si>
  <si>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</si>
  <si>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</si>
  <si>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</si>
  <si>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</si>
  <si>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</si>
  <si>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</si>
  <si>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</si>
  <si>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</si>
  <si>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</si>
  <si>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</si>
  <si>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</si>
  <si>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</si>
  <si>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</si>
  <si>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</si>
  <si>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</si>
  <si>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</si>
  <si>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</si>
  <si>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</si>
  <si>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</si>
  <si>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</si>
  <si>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</si>
  <si>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</si>
  <si>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</si>
  <si>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</si>
  <si>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</si>
  <si>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</si>
  <si>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</si>
  <si>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</si>
  <si>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</si>
  <si>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</si>
  <si>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</si>
  <si>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</si>
  <si>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</si>
  <si>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</si>
  <si>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</si>
  <si>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</si>
  <si>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</si>
  <si>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</si>
  <si>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</si>
  <si>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</si>
  <si>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</si>
  <si>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</si>
  <si>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</si>
  <si>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</si>
  <si>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</si>
  <si>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</si>
  <si>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</si>
  <si>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</si>
  <si>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</si>
  <si>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</si>
  <si>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</si>
  <si>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</si>
  <si>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</si>
  <si>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</si>
  <si>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</si>
  <si>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</si>
  <si>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</si>
  <si>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</si>
  <si>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</si>
  <si>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</si>
  <si>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</si>
  <si>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</si>
  <si>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</si>
  <si>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</si>
  <si>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</si>
  <si>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</si>
  <si>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</si>
  <si>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</si>
  <si>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</si>
  <si>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</si>
  <si>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</si>
  <si>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</si>
  <si>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</si>
  <si>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</si>
  <si>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</si>
  <si>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</si>
  <si>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</si>
  <si>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</si>
  <si>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</si>
  <si>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</si>
  <si>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</si>
  <si>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</si>
  <si>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</si>
  <si>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</si>
  <si>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</si>
  <si>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</si>
  <si>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</si>
  <si>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</si>
  <si>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</si>
  <si>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</si>
  <si>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</si>
  <si>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</si>
  <si>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</si>
  <si>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</si>
  <si>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</si>
  <si>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</si>
  <si>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</si>
  <si>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</si>
  <si>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</si>
  <si>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</si>
  <si>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</si>
  <si>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</si>
  <si>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</si>
  <si>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</si>
  <si>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</si>
  <si>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</si>
  <si>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</si>
  <si>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</si>
  <si>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</si>
  <si>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</si>
  <si>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</si>
  <si>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</si>
  <si>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</si>
  <si>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</si>
  <si>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</si>
  <si>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</si>
  <si>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</si>
  <si>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</si>
  <si>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</si>
  <si>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</si>
  <si>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</si>
  <si>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</si>
  <si>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</si>
  <si>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</si>
  <si>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</si>
  <si>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</si>
  <si>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</si>
  <si>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</si>
  <si>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</si>
  <si>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</si>
  <si>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</si>
  <si>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</si>
  <si>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</si>
  <si>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</si>
  <si>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</si>
  <si>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</si>
  <si>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</si>
  <si>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</si>
  <si>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</si>
  <si>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</si>
  <si>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</si>
  <si>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</si>
  <si>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</si>
  <si>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</si>
  <si>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</si>
  <si>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</si>
  <si>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</si>
  <si>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</si>
  <si>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</si>
  <si>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</si>
  <si>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</si>
  <si>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</si>
  <si>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</si>
  <si>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</si>
  <si>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</si>
  <si>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</si>
  <si>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</si>
  <si>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</si>
  <si>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</si>
  <si>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</si>
  <si>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</si>
  <si>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</si>
  <si>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</si>
  <si>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</si>
  <si>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</si>
  <si>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</si>
  <si>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</si>
  <si>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</si>
  <si>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</si>
  <si>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</si>
  <si>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</si>
  <si>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</si>
  <si>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</si>
  <si>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</si>
  <si>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</si>
  <si>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</si>
  <si>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</si>
  <si>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</si>
  <si>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</si>
  <si>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</si>
  <si>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</si>
  <si>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</si>
  <si>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</si>
  <si>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</si>
  <si>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</si>
  <si>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</si>
  <si>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</si>
  <si>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</si>
  <si>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</si>
  <si>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</si>
  <si>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</si>
  <si>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</si>
  <si>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</si>
  <si>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</si>
  <si>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</si>
  <si>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</si>
  <si>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</si>
  <si>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</si>
  <si>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</si>
  <si>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</si>
  <si>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</si>
  <si>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</si>
  <si>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</si>
  <si>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</si>
  <si>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</si>
  <si>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</si>
  <si>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</si>
  <si>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</si>
  <si>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</si>
  <si>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</si>
  <si>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</si>
  <si>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</si>
  <si>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</si>
  <si>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</si>
  <si>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</si>
  <si>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</si>
  <si>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</si>
  <si>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</si>
  <si>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</si>
  <si>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</si>
  <si>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</si>
  <si>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</si>
  <si>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</si>
  <si>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</si>
  <si>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</si>
  <si>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</si>
  <si>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</si>
  <si>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</si>
  <si>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</si>
  <si>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</si>
  <si>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</si>
  <si>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</si>
  <si>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</si>
  <si>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</si>
  <si>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</si>
  <si>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</si>
  <si>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</si>
  <si>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</si>
  <si>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</si>
  <si>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</si>
  <si>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</si>
  <si>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</si>
  <si>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</si>
  <si>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</si>
  <si>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</si>
  <si>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</si>
  <si>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</si>
  <si>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</si>
  <si>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</si>
  <si>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</si>
  <si>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</si>
  <si>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</si>
  <si>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</si>
  <si>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</si>
  <si>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</si>
  <si>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</si>
  <si>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</si>
  <si>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</si>
  <si>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</si>
  <si>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</si>
  <si>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</si>
  <si>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</si>
  <si>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</si>
  <si>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</si>
  <si>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</si>
  <si>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</si>
  <si>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</si>
  <si>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</si>
  <si>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</si>
  <si>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</si>
  <si>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</si>
  <si>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</si>
  <si>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</si>
  <si>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</si>
  <si>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</si>
  <si>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</si>
  <si>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</si>
  <si>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</si>
  <si>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</si>
  <si>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</si>
  <si>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</si>
  <si>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</si>
  <si>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</si>
  <si>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</si>
  <si>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</si>
  <si>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</si>
  <si>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</si>
  <si>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</si>
  <si>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</si>
  <si>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</si>
  <si>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</si>
  <si>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</si>
  <si>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</si>
  <si>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</si>
  <si>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</si>
  <si>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</si>
  <si>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</si>
  <si>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</si>
  <si>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</si>
  <si>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</si>
  <si>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</si>
  <si>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</si>
  <si>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</si>
  <si>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</si>
  <si>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</si>
  <si>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</si>
  <si>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</si>
  <si>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</si>
  <si>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</si>
  <si>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</si>
  <si>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</si>
  <si>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</si>
  <si>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</si>
  <si>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</si>
  <si>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</si>
  <si>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</si>
  <si>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</si>
  <si>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</si>
  <si>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</si>
  <si>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</si>
  <si>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</si>
  <si>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</si>
  <si>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</si>
  <si>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</si>
  <si>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</si>
  <si>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</si>
  <si>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</si>
  <si>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</si>
  <si>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</si>
  <si>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</si>
  <si>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</si>
  <si>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</si>
  <si>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</si>
  <si>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</si>
  <si>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</si>
  <si>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</si>
  <si>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</si>
  <si>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</si>
  <si>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</si>
  <si>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</si>
  <si>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</si>
  <si>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</si>
  <si>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</si>
  <si>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</si>
  <si>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</si>
  <si>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</si>
  <si>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</si>
  <si>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</si>
  <si>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</si>
  <si>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</si>
  <si>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</si>
  <si>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</si>
  <si>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</si>
  <si>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</si>
  <si>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</si>
  <si>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</si>
  <si>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</si>
  <si>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</si>
  <si>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</si>
  <si>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</si>
  <si>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</si>
  <si>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</si>
  <si>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</si>
  <si>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</si>
  <si>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</si>
  <si>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</si>
  <si>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</si>
  <si>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</si>
  <si>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</si>
  <si>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</si>
  <si>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</si>
  <si>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</si>
  <si>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</si>
  <si>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</si>
  <si>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</si>
  <si>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</si>
  <si>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</si>
  <si>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</si>
  <si>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</si>
  <si>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</si>
  <si>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</si>
  <si>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</si>
  <si>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</si>
  <si>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</si>
  <si>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</si>
  <si>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</si>
  <si>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</si>
  <si>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</si>
  <si>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</si>
  <si>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</si>
  <si>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</si>
  <si>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</si>
  <si>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</si>
  <si>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</si>
  <si>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</si>
  <si>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</si>
  <si>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</si>
  <si>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</si>
  <si>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</si>
  <si>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</si>
  <si>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</si>
  <si>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</si>
  <si>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</si>
  <si>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</si>
  <si>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</si>
  <si>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</si>
  <si>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</si>
  <si>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</si>
  <si>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</si>
  <si>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</si>
  <si>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</si>
  <si>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</si>
  <si>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</si>
  <si>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</si>
  <si>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</si>
  <si>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</si>
  <si>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</si>
  <si>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</si>
  <si>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</si>
  <si>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</si>
  <si>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</si>
  <si>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</si>
  <si>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</si>
  <si>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</si>
  <si>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</si>
  <si>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</si>
  <si>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</si>
  <si>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</si>
  <si>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</si>
  <si>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</si>
  <si>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</si>
  <si>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</si>
  <si>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</si>
  <si>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</si>
  <si>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</si>
  <si>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</si>
  <si>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</si>
  <si>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</si>
  <si>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</si>
  <si>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</si>
  <si>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</si>
  <si>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</si>
  <si>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</si>
  <si>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</si>
  <si>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</si>
  <si>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</si>
  <si>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</si>
  <si>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</si>
  <si>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</si>
  <si>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</si>
  <si>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</si>
  <si>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</si>
  <si>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</si>
  <si>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</si>
  <si>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</si>
  <si>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</si>
  <si>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</si>
  <si>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</si>
  <si>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</si>
  <si>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</si>
  <si>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</si>
  <si>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</si>
  <si>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</si>
  <si>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</si>
  <si>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</si>
  <si>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</si>
  <si>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</si>
  <si>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</si>
  <si>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</si>
  <si>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</si>
  <si>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</si>
  <si>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</si>
  <si>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</si>
  <si>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</si>
  <si>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</si>
  <si>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</si>
  <si>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</si>
  <si>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</si>
  <si>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</si>
  <si>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</si>
  <si>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</si>
  <si>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</si>
  <si>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</si>
  <si>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</si>
  <si>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</si>
  <si>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</si>
  <si>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</si>
  <si>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</si>
  <si>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</si>
  <si>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</si>
  <si>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</si>
  <si>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</si>
  <si>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</si>
  <si>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</si>
  <si>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</si>
  <si>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</si>
  <si>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</si>
  <si>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</si>
  <si>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</si>
  <si>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</si>
  <si>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</si>
  <si>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</si>
  <si>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</si>
  <si>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</si>
  <si>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</si>
  <si>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</si>
  <si>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</si>
  <si>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</si>
  <si>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</si>
  <si>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</si>
  <si>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</si>
  <si>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</si>
  <si>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</si>
  <si>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</si>
  <si>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</si>
  <si>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</si>
  <si>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</si>
  <si>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</si>
  <si>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</si>
  <si>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</si>
  <si>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</si>
  <si>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</si>
  <si>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</si>
  <si>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</si>
  <si>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</si>
  <si>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</si>
  <si>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</si>
  <si>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</si>
  <si>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</si>
  <si>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</si>
  <si>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</si>
  <si>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</si>
  <si>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</si>
  <si>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</si>
  <si>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</si>
  <si>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</si>
  <si>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</si>
  <si>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</si>
  <si>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</si>
  <si>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</si>
  <si>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</si>
  <si>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</si>
  <si>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</si>
  <si>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</si>
  <si>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</si>
  <si>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</si>
  <si>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</si>
  <si>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</si>
  <si>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</si>
  <si>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</si>
  <si>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</si>
  <si>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</si>
  <si>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</si>
  <si>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</si>
  <si>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</si>
  <si>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</si>
  <si>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</si>
  <si>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</si>
  <si>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</si>
  <si>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</si>
  <si>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</si>
  <si>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</si>
  <si>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</si>
  <si>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</si>
  <si>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</si>
  <si>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</si>
  <si>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</si>
  <si>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</si>
  <si>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</si>
  <si>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</si>
  <si>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</si>
  <si>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</si>
  <si>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</si>
  <si>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</si>
  <si>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</si>
  <si>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</si>
  <si>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</si>
  <si>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</si>
  <si>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</si>
  <si>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</si>
  <si>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</si>
  <si>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</si>
  <si>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</si>
  <si>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</si>
  <si>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</si>
  <si>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</si>
  <si>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</si>
  <si>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</si>
  <si>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</si>
  <si>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</si>
  <si>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</si>
  <si>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</si>
  <si>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</si>
  <si>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</si>
  <si>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</si>
  <si>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</si>
  <si>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</si>
  <si>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</si>
  <si>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</si>
  <si>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</si>
  <si>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</si>
  <si>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</si>
  <si>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</si>
  <si>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</si>
  <si>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</si>
  <si>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</si>
  <si>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</si>
  <si>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</si>
  <si>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</si>
  <si>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</si>
  <si>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</si>
  <si>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</si>
  <si>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</si>
  <si>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</si>
  <si>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</si>
  <si>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</si>
  <si>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</si>
  <si>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</si>
  <si>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</si>
  <si>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</si>
  <si>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</si>
  <si>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</si>
  <si>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</si>
  <si>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</si>
  <si>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</si>
  <si>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</si>
  <si>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</si>
  <si>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</si>
  <si>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</si>
  <si>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</si>
  <si>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</si>
  <si>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</si>
  <si>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</si>
  <si>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</si>
  <si>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</si>
  <si>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</si>
  <si>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</si>
  <si>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</si>
  <si>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</si>
  <si>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</si>
  <si>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</si>
  <si>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</si>
  <si>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</si>
  <si>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</si>
  <si>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</si>
  <si>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</si>
  <si>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</si>
  <si>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</si>
  <si>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</si>
  <si>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</si>
  <si>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</si>
  <si>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</si>
  <si>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</si>
  <si>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</si>
  <si>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</si>
  <si>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</si>
  <si>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</si>
  <si>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</si>
  <si>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</si>
  <si>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</si>
  <si>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</si>
  <si>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</si>
  <si>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</si>
  <si>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</si>
  <si>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</si>
  <si>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</si>
  <si>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</si>
  <si>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</si>
  <si>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</si>
  <si>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</si>
  <si>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</si>
  <si>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</si>
  <si>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</si>
  <si>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</si>
  <si>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</si>
  <si>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</si>
  <si>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</si>
  <si>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</si>
  <si>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</si>
  <si>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</si>
  <si>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</si>
  <si>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</si>
  <si>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</si>
  <si>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</si>
  <si>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</si>
  <si>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</si>
  <si>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</si>
  <si>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</si>
  <si>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</si>
  <si>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</si>
  <si>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</si>
  <si>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</si>
  <si>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</si>
  <si>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</si>
  <si>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</si>
  <si>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</si>
  <si>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</si>
  <si>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</si>
  <si>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</si>
  <si>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</si>
  <si>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</si>
  <si>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</si>
  <si>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</si>
  <si>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</si>
  <si>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</si>
  <si>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</si>
  <si>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</si>
  <si>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</si>
  <si>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</si>
  <si>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</si>
  <si>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</si>
  <si>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</si>
  <si>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</si>
  <si>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</si>
  <si>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</si>
  <si>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</si>
  <si>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</si>
  <si>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</si>
  <si>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</si>
  <si>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</si>
  <si>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</si>
  <si>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</si>
  <si>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</si>
  <si>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</si>
  <si>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</si>
  <si>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</si>
  <si>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</si>
  <si>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</si>
  <si>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</si>
  <si>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</si>
  <si>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</si>
  <si>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</si>
  <si>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</si>
  <si>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</si>
  <si>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</si>
  <si>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</si>
  <si>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</si>
  <si>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</si>
  <si>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</si>
  <si>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</si>
  <si>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</si>
  <si>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</si>
  <si>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</si>
  <si>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</si>
  <si>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</si>
  <si>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</si>
  <si>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</si>
  <si>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</si>
  <si>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</si>
  <si>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</si>
  <si>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</si>
  <si>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</si>
  <si>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</si>
  <si>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</si>
  <si>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</si>
  <si>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</si>
  <si>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</si>
  <si>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</si>
  <si>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</si>
  <si>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</si>
  <si>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</si>
  <si>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</si>
  <si>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</si>
  <si>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</si>
  <si>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</si>
  <si>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</si>
  <si>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</si>
  <si>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</si>
  <si>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</si>
  <si>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</si>
  <si>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</si>
  <si>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</si>
  <si>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</si>
  <si>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</si>
  <si>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</si>
  <si>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</si>
  <si>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</si>
  <si>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</si>
  <si>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</si>
  <si>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</si>
  <si>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</si>
  <si>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</si>
  <si>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</si>
  <si>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</si>
  <si>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</si>
  <si>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</si>
  <si>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</si>
  <si>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</si>
  <si>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</si>
  <si>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</si>
  <si>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</si>
  <si>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</si>
  <si>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</si>
  <si>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</si>
  <si>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</si>
  <si>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</si>
  <si>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</si>
  <si>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</si>
  <si>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</si>
  <si>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</si>
  <si>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</si>
  <si>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</si>
  <si>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</si>
  <si>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</si>
  <si>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</si>
  <si>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</si>
  <si>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</si>
  <si>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</si>
  <si>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</si>
  <si>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</si>
  <si>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</si>
  <si>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</si>
  <si>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</si>
  <si>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</si>
  <si>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</si>
  <si>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</si>
  <si>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</si>
  <si>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</si>
  <si>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</si>
  <si>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</si>
  <si>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</si>
  <si>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</si>
  <si>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</si>
  <si>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</si>
  <si>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</si>
  <si>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</si>
  <si>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</si>
  <si>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</si>
  <si>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</si>
  <si>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</si>
  <si>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</si>
  <si>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</si>
  <si>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</si>
  <si>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</si>
  <si>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</si>
  <si>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</si>
  <si>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</si>
  <si>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</si>
  <si>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</si>
  <si>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</si>
  <si>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</si>
  <si>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</si>
  <si>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</si>
  <si>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</si>
  <si>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</si>
  <si>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</si>
  <si>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</si>
  <si>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</si>
  <si>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</si>
  <si>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</si>
  <si>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</si>
  <si>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</si>
  <si>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</si>
  <si>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</si>
  <si>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</si>
  <si>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</si>
  <si>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</si>
  <si>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</si>
  <si>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</si>
  <si>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</si>
  <si>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</si>
  <si>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</si>
  <si>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</si>
  <si>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</si>
  <si>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</si>
  <si>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</si>
  <si>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</si>
  <si>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</si>
  <si>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</si>
  <si>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</si>
  <si>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</si>
  <si>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</si>
  <si>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</si>
  <si>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</si>
  <si>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</si>
  <si>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</si>
  <si>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</si>
  <si>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</si>
  <si>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</si>
  <si>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</si>
  <si>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</si>
  <si>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</si>
  <si>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</si>
  <si>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</si>
  <si>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</si>
  <si>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</si>
  <si>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</si>
  <si>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</si>
  <si>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</si>
  <si>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</si>
  <si>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</si>
  <si>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</si>
  <si>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</si>
  <si>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</si>
  <si>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</si>
  <si>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</si>
  <si>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</si>
  <si>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</si>
  <si>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</si>
  <si>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</si>
  <si>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</si>
  <si>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</si>
  <si>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</si>
  <si>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</si>
  <si>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</si>
  <si>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</si>
  <si>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</si>
  <si>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</si>
  <si>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</si>
  <si>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</si>
  <si>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</si>
  <si>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</si>
  <si>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</si>
  <si>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</si>
  <si>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</si>
  <si>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</si>
  <si>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</si>
  <si>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</si>
  <si>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</si>
  <si>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</si>
  <si>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</si>
  <si>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</si>
  <si>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</si>
  <si>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</si>
  <si>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</si>
  <si>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</si>
  <si>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</si>
  <si>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</si>
  <si>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</si>
  <si>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</si>
  <si>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</si>
  <si>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</si>
  <si>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</si>
  <si>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</si>
  <si>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</si>
  <si>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</si>
  <si>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</si>
  <si>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</si>
  <si>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</si>
  <si>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</si>
  <si>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</si>
  <si>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</si>
  <si>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</si>
  <si>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</si>
  <si>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</si>
  <si>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</si>
  <si>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</si>
  <si>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</si>
  <si>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</si>
  <si>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</si>
  <si>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</si>
  <si>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</si>
  <si>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</si>
  <si>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</si>
  <si>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</si>
  <si>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</si>
  <si>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</si>
  <si>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</si>
  <si>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</si>
  <si>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</si>
  <si>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</si>
  <si>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</si>
  <si>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</si>
  <si>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</si>
  <si>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</si>
  <si>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</si>
  <si>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</si>
  <si>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</si>
  <si>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</si>
  <si>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</si>
  <si>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</si>
  <si>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</si>
  <si>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</si>
  <si>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</si>
  <si>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</si>
  <si>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</si>
  <si>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</si>
  <si>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</si>
  <si>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</si>
  <si>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</si>
  <si>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</si>
  <si>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</si>
  <si>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</si>
  <si>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</si>
  <si>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</si>
  <si>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</si>
  <si>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</si>
  <si>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</si>
  <si>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</si>
  <si>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</si>
  <si>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</si>
  <si>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</si>
  <si>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</si>
  <si>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</si>
  <si>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</si>
  <si>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</si>
  <si>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</si>
  <si>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</si>
  <si>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</si>
  <si>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</si>
  <si>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</si>
  <si>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</si>
  <si>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</si>
  <si>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</si>
  <si>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</si>
  <si>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</si>
  <si>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</si>
  <si>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</si>
  <si>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</si>
  <si>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</si>
  <si>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</si>
  <si>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</si>
  <si>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</si>
  <si>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</si>
  <si>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</si>
  <si>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</si>
  <si>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</si>
  <si>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</si>
  <si>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</si>
  <si>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</si>
  <si>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</si>
  <si>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</si>
  <si>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</si>
  <si>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</si>
  <si>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</si>
  <si>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</si>
  <si>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</si>
  <si>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</si>
  <si>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</si>
  <si>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</si>
  <si>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</si>
  <si>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</si>
  <si>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</si>
  <si>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</si>
  <si>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</si>
  <si>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</si>
  <si>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</si>
  <si>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</si>
  <si>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</si>
  <si>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</si>
  <si>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</si>
  <si>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</si>
  <si>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</si>
  <si>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</si>
  <si>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</si>
  <si>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</si>
  <si>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</si>
  <si>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</si>
  <si>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</si>
  <si>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</si>
  <si>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</si>
  <si>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</si>
  <si>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</si>
  <si>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</si>
  <si>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</si>
  <si>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</si>
  <si>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</si>
  <si>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</si>
  <si>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</si>
  <si>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</si>
  <si>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</si>
  <si>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</si>
  <si>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</si>
  <si>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</si>
  <si>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</si>
  <si>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</si>
  <si>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</si>
  <si>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</si>
  <si>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</si>
  <si>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</si>
  <si>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</si>
  <si>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</si>
  <si>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</si>
  <si>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</si>
  <si>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</si>
  <si>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</si>
  <si>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</si>
  <si>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</si>
  <si>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</si>
  <si>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</si>
  <si>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</si>
  <si>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</si>
  <si>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</si>
  <si>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</si>
  <si>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</si>
  <si>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</si>
  <si>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</si>
  <si>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</si>
  <si>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</si>
  <si>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</si>
  <si>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</si>
  <si>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</si>
  <si>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</si>
  <si>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</si>
  <si>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</si>
  <si>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</si>
  <si>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</si>
  <si>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</si>
  <si>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</si>
  <si>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</si>
  <si>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</si>
  <si>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</si>
  <si>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</si>
  <si>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</si>
  <si>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</si>
  <si>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</si>
  <si>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</si>
  <si>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</si>
  <si>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</si>
  <si>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</si>
  <si>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</si>
  <si>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</si>
  <si>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</si>
  <si>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</si>
  <si>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</si>
  <si>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</si>
  <si>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</si>
  <si>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</si>
  <si>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</si>
  <si>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</si>
  <si>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</si>
  <si>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</si>
  <si>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</si>
  <si>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</si>
  <si>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</si>
  <si>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</si>
  <si>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</si>
  <si>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</si>
  <si>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</si>
  <si>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</si>
  <si>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</si>
  <si>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</si>
  <si>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</si>
  <si>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</si>
  <si>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</si>
  <si>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</si>
  <si>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</si>
  <si>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</si>
  <si>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</si>
  <si>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</si>
  <si>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</si>
  <si>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</si>
  <si>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</si>
  <si>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</si>
  <si>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</si>
  <si>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</si>
  <si>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</si>
  <si>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</si>
  <si>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</si>
  <si>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</si>
  <si>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</si>
  <si>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</si>
  <si>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</si>
  <si>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</si>
  <si>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</si>
  <si>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</si>
  <si>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</si>
  <si>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</si>
  <si>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</si>
  <si>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</si>
  <si>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</si>
  <si>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</si>
  <si>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</si>
  <si>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</si>
  <si>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</si>
  <si>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</si>
  <si>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</si>
  <si>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</si>
  <si>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</si>
  <si>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</si>
  <si>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</si>
  <si>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</si>
  <si>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</si>
  <si>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</si>
  <si>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</si>
  <si>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</si>
  <si>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</si>
  <si>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</si>
  <si>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</si>
  <si>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</si>
  <si>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</si>
  <si>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</si>
  <si>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</si>
  <si>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</si>
  <si>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</si>
  <si>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</si>
  <si>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</si>
  <si>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</si>
  <si>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</si>
  <si>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</si>
  <si>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</si>
  <si>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</si>
  <si>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</si>
  <si>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</si>
  <si>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</si>
  <si>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</si>
  <si>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</si>
  <si>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</si>
  <si>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</si>
  <si>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</si>
  <si>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</si>
  <si>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</si>
  <si>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</si>
  <si>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</si>
  <si>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</si>
  <si>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</si>
  <si>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</si>
  <si>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</si>
  <si>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</si>
  <si>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</si>
  <si>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</si>
  <si>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</si>
  <si>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</si>
  <si>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</si>
  <si>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</si>
  <si>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</si>
  <si>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</si>
  <si>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</si>
  <si>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</si>
  <si>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</si>
  <si>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</si>
  <si>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</si>
  <si>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</si>
  <si>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</si>
  <si>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</si>
  <si>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</si>
  <si>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</si>
  <si>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</si>
  <si>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</si>
  <si>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</si>
  <si>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</si>
  <si>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</si>
  <si>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</si>
  <si>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</si>
  <si>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</si>
  <si>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</si>
  <si>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</si>
  <si>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</si>
  <si>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</si>
  <si>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</si>
  <si>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</si>
  <si>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</si>
  <si>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</si>
  <si>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</si>
  <si>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</si>
  <si>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</si>
  <si>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</si>
  <si>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</si>
  <si>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</si>
  <si>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</si>
  <si>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</si>
  <si>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</si>
  <si>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</si>
  <si>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</si>
  <si>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</si>
  <si>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</si>
  <si>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</si>
  <si>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</si>
  <si>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</si>
  <si>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</si>
  <si>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</si>
  <si>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</si>
  <si>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</si>
  <si>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</si>
  <si>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</si>
  <si>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</si>
  <si>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</si>
  <si>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</si>
  <si>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</si>
  <si>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</si>
  <si>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</si>
  <si>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</si>
  <si>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</si>
  <si>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</si>
  <si>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</si>
  <si>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</si>
  <si>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</si>
  <si>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</si>
  <si>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</si>
  <si>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</si>
  <si>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</si>
  <si>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</si>
  <si>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</si>
  <si>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</si>
  <si>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</si>
  <si>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</si>
  <si>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</si>
  <si>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</si>
  <si>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</si>
  <si>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</si>
  <si>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</si>
  <si>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</si>
  <si>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</si>
  <si>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</si>
  <si>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</si>
  <si>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</si>
  <si>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</si>
  <si>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</si>
  <si>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</si>
  <si>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</si>
  <si>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</si>
  <si>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</si>
  <si>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</si>
  <si>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</si>
  <si>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</si>
  <si>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</si>
  <si>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</si>
  <si>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</si>
  <si>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</si>
  <si>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</si>
  <si>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</si>
  <si>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</si>
  <si>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</si>
  <si>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</si>
  <si>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</si>
  <si>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</si>
  <si>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</si>
  <si>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</si>
  <si>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</si>
  <si>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</si>
  <si>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</si>
  <si>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</si>
  <si>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</si>
  <si>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</si>
  <si>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</si>
  <si>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</si>
  <si>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</si>
  <si>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</si>
  <si>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</si>
  <si>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</si>
  <si>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</si>
  <si>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</si>
  <si>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</si>
  <si>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</si>
  <si>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</si>
  <si>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</si>
  <si>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</si>
  <si>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</si>
  <si>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</si>
  <si>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</si>
  <si>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</si>
  <si>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</si>
  <si>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</si>
  <si>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</si>
  <si>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</si>
  <si>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</si>
  <si>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</si>
  <si>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</si>
  <si>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</si>
  <si>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</si>
  <si>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</si>
  <si>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</si>
  <si>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</si>
  <si>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</si>
  <si>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</si>
  <si>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</si>
  <si>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</si>
  <si>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</si>
  <si>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</si>
  <si>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</si>
  <si>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</si>
  <si>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</si>
  <si>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</si>
  <si>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</si>
  <si>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</si>
  <si>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</si>
  <si>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</si>
  <si>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</si>
  <si>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</si>
  <si>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</si>
  <si>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</si>
  <si>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</si>
  <si>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</si>
  <si>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</si>
  <si>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</si>
  <si>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</si>
  <si>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</si>
  <si>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</si>
  <si>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</si>
  <si>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</si>
  <si>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</si>
  <si>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</si>
  <si>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</si>
  <si>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</si>
  <si>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</si>
  <si>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</si>
  <si>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</si>
  <si>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</si>
  <si>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</si>
  <si>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</si>
  <si>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</si>
  <si>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</si>
  <si>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</si>
  <si>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</si>
  <si>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</si>
  <si>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</si>
  <si>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</si>
  <si>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</si>
  <si>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</si>
  <si>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</si>
  <si>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</si>
  <si>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</si>
  <si>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</si>
  <si>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</si>
  <si>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</si>
  <si>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</si>
  <si>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</si>
  <si>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</si>
  <si>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</si>
  <si>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</si>
  <si>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</si>
  <si>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</si>
  <si>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</si>
  <si>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</si>
  <si>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</si>
  <si>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</si>
  <si>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</si>
  <si>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</si>
  <si>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</si>
  <si>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</si>
  <si>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</si>
  <si>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</si>
  <si>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</si>
  <si>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</si>
  <si>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</si>
  <si>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</si>
  <si>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</si>
  <si>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</si>
  <si>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</si>
  <si>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</si>
  <si>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</si>
  <si>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</si>
  <si>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</si>
  <si>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</si>
  <si>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</si>
  <si>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</si>
  <si>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</si>
  <si>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</si>
  <si>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</si>
  <si>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</si>
  <si>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</si>
  <si>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</si>
  <si>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</si>
  <si>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</si>
  <si>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</si>
  <si>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</si>
  <si>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</si>
  <si>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</si>
  <si>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</si>
  <si>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</si>
  <si>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</si>
  <si>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</si>
  <si>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</si>
  <si>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</si>
  <si>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</si>
  <si>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</si>
  <si>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</si>
  <si>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</si>
  <si>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</si>
  <si>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</si>
  <si>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</si>
  <si>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</si>
  <si>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</si>
  <si>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</si>
  <si>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</si>
  <si>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</si>
  <si>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</si>
  <si>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</si>
  <si>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</si>
  <si>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</si>
  <si>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</si>
  <si>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</si>
  <si>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</si>
  <si>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</si>
  <si>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</si>
  <si>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</si>
  <si>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</si>
  <si>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</si>
  <si>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</si>
  <si>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</si>
  <si>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</si>
  <si>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</si>
  <si>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</si>
  <si>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</si>
  <si>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</si>
  <si>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</si>
  <si>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</si>
  <si>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</si>
  <si>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</si>
  <si>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</si>
  <si>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</si>
  <si>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</si>
  <si>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</si>
  <si>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</si>
  <si>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</si>
  <si>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</si>
  <si>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</si>
  <si>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</si>
  <si>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</si>
  <si>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</si>
  <si>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</si>
  <si>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</si>
  <si>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</si>
  <si>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</si>
  <si>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</si>
  <si>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</si>
  <si>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</si>
  <si>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</si>
  <si>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</si>
  <si>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</si>
  <si>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</si>
  <si>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</si>
  <si>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</si>
  <si>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</si>
  <si>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</si>
  <si>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</si>
  <si>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</si>
  <si>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</si>
  <si>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</si>
  <si>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</si>
  <si>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</si>
  <si>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</si>
  <si>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</si>
  <si>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</si>
  <si>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</si>
  <si>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</si>
  <si>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</si>
  <si>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</si>
  <si>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</si>
  <si>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</si>
  <si>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</si>
  <si>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</si>
  <si>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</si>
  <si>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</si>
  <si>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</si>
  <si>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</si>
  <si>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</si>
  <si>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</si>
  <si>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</si>
  <si>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</si>
  <si>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</si>
  <si>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</si>
  <si>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</si>
  <si>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</si>
  <si>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</si>
  <si>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</si>
  <si>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</si>
  <si>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</si>
  <si>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</si>
  <si>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</si>
  <si>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</si>
  <si>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</si>
  <si>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</si>
  <si>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</si>
  <si>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</si>
  <si>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</si>
  <si>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</si>
  <si>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</si>
  <si>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</si>
  <si>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</si>
  <si>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</si>
  <si>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</si>
  <si>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</si>
  <si>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</si>
  <si>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</si>
  <si>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</si>
  <si>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</si>
  <si>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</si>
  <si>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</si>
  <si>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</si>
  <si>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</si>
  <si>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</si>
  <si>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</si>
  <si>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</si>
  <si>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</si>
  <si>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</si>
  <si>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</si>
  <si>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</si>
  <si>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</si>
  <si>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</si>
  <si>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</si>
  <si>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</si>
  <si>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</si>
  <si>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</si>
  <si>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</si>
  <si>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</si>
  <si>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</si>
  <si>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</si>
  <si>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</si>
  <si>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</si>
  <si>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</si>
  <si>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</si>
  <si>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</si>
  <si>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</si>
  <si>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</si>
  <si>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</si>
  <si>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</si>
  <si>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</si>
  <si>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</si>
  <si>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</si>
  <si>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</si>
  <si>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</si>
  <si>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</si>
  <si>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</si>
  <si>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</si>
  <si>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</si>
  <si>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</si>
  <si>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</si>
  <si>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</si>
  <si>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</si>
  <si>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</si>
  <si>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</si>
  <si>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</si>
  <si>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</si>
  <si>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</si>
  <si>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</si>
  <si>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</si>
  <si>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</si>
  <si>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</si>
  <si>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</si>
  <si>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</si>
  <si>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</si>
  <si>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</si>
  <si>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</si>
  <si>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</si>
  <si>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</si>
  <si>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</si>
  <si>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</si>
  <si>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</si>
  <si>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</si>
  <si>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</si>
  <si>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</si>
  <si>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</si>
  <si>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</si>
  <si>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</si>
  <si>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</si>
  <si>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</si>
  <si>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</si>
  <si>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</si>
  <si>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</si>
  <si>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</si>
  <si>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</si>
  <si>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</si>
  <si>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</si>
  <si>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</si>
  <si>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</si>
  <si>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</si>
  <si>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</si>
  <si>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</si>
  <si>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</si>
  <si>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</si>
  <si>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</si>
  <si>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</si>
  <si>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</si>
  <si>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</si>
  <si>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</si>
  <si>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</si>
  <si>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</si>
  <si>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</si>
  <si>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</si>
  <si>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</si>
  <si>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</si>
  <si>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</si>
  <si>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</si>
  <si>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</si>
  <si>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</si>
  <si>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</si>
  <si>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</si>
  <si>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</si>
  <si>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</si>
  <si>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</si>
  <si>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</si>
  <si>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</si>
  <si>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</si>
  <si>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</si>
  <si>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</si>
  <si>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</si>
  <si>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</si>
  <si>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</si>
  <si>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</si>
  <si>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</si>
  <si>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</si>
  <si>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</si>
  <si>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</si>
  <si>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</si>
  <si>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</si>
  <si>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</si>
  <si>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</si>
  <si>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</si>
  <si>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</si>
  <si>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</si>
  <si>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</si>
  <si>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</si>
  <si>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</si>
  <si>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</si>
  <si>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</si>
  <si>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</si>
  <si>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</si>
  <si>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</si>
  <si>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</si>
  <si>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</si>
  <si>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</si>
  <si>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</si>
  <si>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</si>
  <si>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</si>
  <si>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</si>
  <si>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</si>
  <si>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</si>
  <si>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</si>
  <si>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</si>
  <si>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</si>
  <si>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</si>
  <si>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</si>
  <si>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</si>
  <si>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</si>
  <si>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</si>
  <si>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</si>
  <si>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</si>
  <si>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</si>
  <si>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</si>
  <si>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</si>
  <si>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</si>
  <si>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</si>
  <si>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</si>
  <si>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</si>
  <si>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</si>
  <si>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</si>
  <si>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</si>
  <si>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</si>
  <si>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</si>
  <si>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</si>
  <si>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</si>
  <si>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</si>
  <si>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</si>
  <si>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</si>
  <si>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</si>
  <si>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</si>
  <si>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</si>
  <si>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</si>
  <si>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</si>
  <si>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</si>
  <si>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</si>
  <si>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</si>
  <si>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</si>
  <si>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</si>
  <si>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</si>
  <si>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</si>
  <si>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</si>
  <si>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</si>
  <si>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</si>
  <si>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</si>
  <si>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</si>
  <si>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</si>
  <si>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</si>
  <si>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</si>
  <si>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</si>
  <si>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</si>
  <si>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</si>
  <si>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</si>
  <si>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</si>
  <si>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</si>
  <si>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</si>
  <si>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</si>
  <si>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</si>
  <si>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</si>
  <si>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</si>
  <si>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</si>
  <si>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</si>
  <si>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</si>
  <si>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</si>
  <si>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</si>
  <si>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</si>
  <si>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</si>
  <si>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</si>
  <si>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</si>
  <si>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</si>
  <si>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</si>
  <si>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</si>
  <si>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</si>
  <si>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</si>
  <si>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</si>
  <si>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</si>
  <si>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</si>
  <si>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</si>
  <si>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</si>
  <si>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</si>
  <si>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</si>
  <si>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</si>
  <si>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</si>
  <si>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</si>
  <si>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</si>
  <si>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</si>
  <si>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</si>
  <si>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</si>
  <si>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</si>
  <si>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</si>
  <si>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</si>
  <si>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</si>
  <si>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</si>
  <si>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</si>
  <si>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</si>
  <si>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</si>
  <si>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</si>
  <si>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</si>
  <si>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</si>
  <si>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</si>
  <si>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</si>
  <si>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</si>
  <si>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</si>
  <si>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</si>
  <si>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</si>
  <si>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</si>
  <si>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</si>
  <si>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</si>
  <si>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</si>
  <si>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</si>
  <si>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</si>
  <si>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</si>
  <si>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</si>
  <si>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</si>
  <si>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</si>
  <si>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</si>
  <si>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</si>
  <si>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</si>
  <si>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</si>
  <si>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</si>
  <si>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</si>
  <si>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</si>
  <si>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</si>
  <si>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</si>
  <si>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</si>
  <si>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</si>
  <si>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</si>
  <si>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</si>
  <si>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</si>
  <si>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</si>
  <si>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</si>
  <si>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</si>
  <si>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</si>
  <si>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</si>
  <si>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</si>
  <si>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</si>
  <si>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</si>
  <si>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</si>
  <si>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</si>
  <si>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</si>
  <si>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</si>
  <si>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</si>
  <si>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</si>
  <si>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</si>
  <si>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</si>
  <si>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</si>
  <si>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</si>
  <si>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</si>
  <si>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</si>
  <si>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</si>
  <si>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</si>
  <si>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</si>
  <si>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</si>
  <si>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</si>
  <si>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</si>
  <si>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</si>
  <si>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</si>
  <si>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</si>
  <si>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</si>
  <si>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</si>
  <si>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</si>
  <si>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</si>
  <si>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</si>
  <si>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</si>
  <si>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</si>
  <si>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</si>
  <si>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</si>
  <si>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</si>
  <si>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</si>
  <si>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</si>
  <si>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</si>
  <si>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</si>
  <si>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</si>
  <si>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</si>
  <si>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</si>
  <si>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</si>
  <si>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</si>
  <si>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</si>
  <si>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</si>
  <si>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</si>
  <si>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</si>
  <si>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</si>
  <si>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</si>
  <si>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</si>
  <si>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</si>
  <si>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</si>
  <si>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</si>
  <si>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</si>
  <si>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</si>
  <si>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</si>
  <si>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</si>
  <si>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</si>
  <si>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</si>
  <si>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</si>
  <si>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</si>
  <si>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</si>
  <si>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</si>
  <si>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</si>
  <si>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</si>
  <si>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</si>
  <si>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</si>
  <si>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</si>
  <si>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</si>
  <si>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</si>
  <si>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</si>
  <si>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</si>
  <si>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</si>
  <si>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</si>
  <si>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</si>
  <si>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</si>
  <si>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</si>
  <si>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</si>
  <si>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</si>
  <si>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</si>
  <si>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</si>
  <si>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</si>
  <si>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</si>
  <si>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</si>
  <si>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</si>
  <si>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</si>
  <si>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</si>
  <si>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</si>
  <si>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</si>
  <si>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</si>
  <si>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</si>
  <si>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</si>
  <si>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</si>
  <si>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</si>
  <si>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</si>
  <si>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</si>
  <si>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</si>
  <si>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</si>
  <si>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</si>
  <si>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</si>
  <si>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</si>
  <si>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</si>
  <si>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</si>
  <si>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</si>
  <si>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</si>
  <si>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</si>
  <si>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</si>
  <si>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</si>
  <si>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</si>
  <si>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</si>
  <si>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</si>
  <si>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</si>
  <si>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</si>
  <si>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</si>
  <si>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</si>
  <si>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</si>
  <si>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</si>
  <si>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</si>
  <si>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</si>
  <si>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</si>
  <si>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</si>
  <si>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</si>
  <si>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</si>
  <si>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</si>
  <si>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</si>
  <si>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</si>
  <si>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</si>
  <si>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</si>
  <si>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</si>
  <si>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</si>
  <si>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</si>
  <si>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</si>
  <si>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</si>
  <si>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</si>
  <si>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</si>
  <si>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</si>
  <si>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</si>
  <si>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</si>
  <si>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</si>
  <si>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</si>
  <si>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</si>
  <si>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</si>
  <si>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</si>
  <si>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</si>
  <si>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</si>
  <si>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</si>
  <si>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</si>
  <si>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</si>
  <si>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</si>
  <si>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</si>
  <si>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</si>
  <si>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</si>
  <si>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</si>
  <si>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</si>
  <si>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</si>
  <si>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</si>
  <si>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</si>
  <si>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</si>
  <si>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</si>
  <si>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</si>
  <si>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</si>
  <si>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</si>
  <si>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</si>
  <si>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</si>
  <si>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</si>
  <si>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</si>
  <si>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</si>
  <si>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</si>
  <si>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</si>
  <si>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</si>
  <si>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</si>
  <si>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</si>
  <si>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</si>
  <si>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</si>
  <si>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</si>
  <si>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</si>
  <si>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</si>
  <si>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</si>
  <si>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</si>
  <si>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</si>
  <si>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</si>
  <si>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</si>
  <si>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</si>
  <si>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</si>
  <si>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</si>
  <si>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</si>
  <si>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</si>
  <si>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</si>
  <si>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</si>
  <si>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</si>
  <si>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</si>
  <si>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</si>
  <si>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</si>
  <si>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</si>
  <si>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</si>
  <si>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</si>
  <si>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</si>
  <si>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</si>
  <si>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</si>
  <si>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</si>
  <si>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</si>
  <si>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</si>
  <si>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</si>
  <si>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</si>
  <si>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</si>
  <si>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</si>
  <si>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</si>
  <si>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</si>
  <si>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</si>
  <si>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</si>
  <si>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</si>
  <si>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</si>
  <si>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</si>
  <si>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</si>
  <si>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</si>
  <si>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</si>
  <si>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</si>
  <si>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</si>
  <si>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</si>
  <si>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</si>
  <si>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</si>
  <si>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</si>
  <si>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</si>
  <si>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</si>
  <si>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</si>
  <si>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</si>
  <si>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</si>
  <si>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</si>
  <si>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</si>
  <si>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</si>
  <si>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</si>
  <si>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</si>
  <si>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</si>
  <si>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</si>
  <si>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</si>
  <si>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</si>
  <si>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</si>
  <si>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</si>
  <si>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</si>
  <si>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</si>
  <si>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</si>
  <si>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</si>
  <si>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</si>
  <si>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</si>
  <si>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</si>
  <si>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</si>
  <si>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</si>
  <si>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</si>
  <si>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</si>
  <si>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</si>
  <si>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</si>
  <si>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</si>
  <si>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</si>
  <si>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</si>
  <si>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</si>
  <si>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</si>
  <si>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</si>
  <si>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</si>
  <si>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</si>
  <si>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</si>
  <si>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</si>
  <si>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</si>
  <si>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</si>
  <si>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</si>
  <si>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</si>
  <si>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</si>
  <si>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</si>
  <si>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</si>
  <si>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</si>
  <si>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</si>
  <si>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</si>
  <si>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</si>
  <si>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</si>
  <si>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</si>
  <si>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</si>
  <si>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</si>
  <si>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</si>
  <si>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</si>
  <si>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</si>
  <si>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</si>
  <si>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</si>
  <si>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</si>
  <si>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</si>
  <si>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</si>
  <si>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</si>
  <si>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</si>
  <si>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</si>
  <si>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</si>
  <si>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</si>
  <si>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</si>
  <si>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</si>
  <si>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</si>
  <si>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</si>
  <si>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</si>
  <si>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</si>
  <si>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</si>
  <si>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</si>
  <si>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</si>
  <si>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</si>
  <si>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</si>
  <si>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</si>
  <si>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</si>
  <si>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</si>
  <si>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</si>
  <si>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</si>
  <si>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</si>
  <si>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</si>
  <si>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</si>
  <si>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</si>
  <si>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</si>
  <si>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</si>
  <si>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</si>
  <si>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</si>
  <si>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</si>
  <si>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</si>
  <si>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</si>
  <si>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</si>
  <si>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</si>
  <si>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</si>
  <si>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</si>
  <si>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</si>
  <si>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</si>
  <si>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</si>
  <si>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</si>
  <si>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</si>
  <si>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</si>
  <si>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</si>
  <si>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</si>
  <si>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</si>
  <si>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</si>
  <si>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</si>
  <si>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</si>
  <si>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</si>
  <si>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</si>
  <si>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</si>
  <si>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</si>
  <si>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</si>
  <si>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</si>
  <si>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</si>
  <si>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</si>
  <si>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</si>
  <si>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</si>
  <si>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</si>
  <si>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</si>
  <si>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</si>
  <si>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</si>
  <si>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</si>
  <si>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</si>
  <si>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</si>
  <si>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</si>
  <si>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</si>
  <si>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</si>
  <si>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</si>
  <si>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</si>
  <si>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</si>
  <si>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</si>
  <si>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</si>
  <si>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</si>
  <si>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</si>
  <si>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</si>
  <si>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</si>
  <si>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</si>
  <si>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</si>
  <si>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</si>
  <si>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</si>
  <si>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</si>
  <si>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</si>
  <si>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</si>
  <si>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</si>
  <si>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</si>
  <si>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</si>
  <si>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</si>
  <si>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</si>
  <si>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</si>
  <si>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</si>
  <si>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</si>
  <si>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</si>
  <si>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</si>
  <si>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</si>
  <si>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</si>
  <si>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</si>
  <si>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</si>
  <si>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</si>
  <si>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</si>
  <si>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</si>
  <si>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</si>
  <si>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</si>
  <si>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</si>
  <si>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</si>
  <si>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</si>
  <si>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</si>
  <si>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</si>
  <si>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</si>
  <si>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</si>
  <si>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</si>
  <si>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</si>
  <si>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</si>
  <si>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</si>
  <si>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</si>
  <si>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</si>
  <si>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</si>
  <si>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</si>
  <si>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</si>
  <si>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</si>
  <si>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</si>
  <si>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</si>
  <si>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</si>
  <si>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</si>
  <si>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</si>
  <si>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</si>
  <si>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</si>
  <si>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</si>
  <si>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</si>
  <si>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</si>
  <si>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</si>
  <si>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</si>
  <si>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</si>
  <si>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</si>
  <si>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</si>
  <si>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</si>
  <si>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</si>
  <si>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</si>
  <si>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</si>
  <si>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</si>
  <si>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</si>
  <si>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</si>
  <si>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</si>
  <si>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</si>
  <si>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</si>
  <si>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</si>
  <si>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</si>
  <si>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</si>
  <si>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</si>
  <si>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</si>
  <si>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</si>
  <si>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</si>
  <si>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</si>
  <si>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</si>
  <si>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</si>
  <si>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</si>
  <si>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</si>
  <si>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</si>
  <si>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</si>
  <si>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</si>
  <si>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</si>
  <si>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</si>
  <si>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</si>
  <si>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</si>
  <si>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</si>
  <si>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</si>
  <si>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</si>
  <si>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</si>
  <si>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</si>
  <si>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</si>
  <si>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</si>
  <si>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</si>
  <si>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</si>
  <si>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</si>
  <si>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</si>
  <si>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</si>
  <si>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</si>
  <si>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</si>
  <si>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</si>
  <si>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</si>
  <si>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</si>
  <si>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</si>
  <si>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</si>
  <si>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</si>
  <si>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</si>
  <si>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</si>
  <si>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</si>
  <si>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</si>
  <si>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</si>
  <si>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</si>
  <si>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</si>
  <si>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</si>
  <si>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</si>
  <si>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</si>
  <si>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</si>
  <si>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</si>
  <si>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</si>
  <si>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</si>
  <si>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</si>
  <si>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</si>
  <si>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</si>
  <si>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</si>
  <si>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</si>
  <si>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</si>
  <si>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</si>
  <si>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</si>
  <si>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</si>
  <si>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</si>
  <si>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</si>
  <si>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</si>
  <si>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</si>
  <si>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</si>
  <si>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</si>
  <si>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</si>
  <si>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</si>
  <si>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</si>
  <si>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</si>
  <si>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</si>
  <si>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</si>
  <si>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</si>
  <si>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</si>
  <si>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</si>
  <si>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</si>
  <si>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</si>
  <si>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</si>
  <si>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</si>
  <si>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</si>
  <si>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</si>
  <si>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</si>
  <si>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</si>
  <si>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</si>
  <si>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</si>
  <si>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</si>
  <si>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</si>
  <si>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</si>
  <si>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</si>
  <si>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</si>
  <si>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</si>
  <si>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</si>
  <si>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</si>
  <si>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</si>
  <si>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</si>
  <si>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</si>
  <si>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</si>
  <si>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</si>
  <si>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</si>
  <si>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</si>
  <si>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</si>
  <si>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</si>
  <si>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</si>
  <si>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</si>
  <si>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</si>
  <si>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</si>
  <si>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</si>
  <si>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</si>
  <si>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</si>
  <si>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</si>
  <si>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</si>
  <si>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</si>
  <si>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</si>
  <si>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</si>
  <si>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</si>
  <si>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</si>
  <si>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</si>
  <si>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</si>
  <si>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</si>
  <si>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</si>
  <si>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</si>
  <si>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</si>
  <si>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</si>
  <si>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</si>
  <si>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</si>
  <si>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</si>
  <si>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</si>
  <si>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</si>
  <si>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</si>
  <si>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</si>
  <si>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</si>
  <si>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</si>
  <si>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</si>
  <si>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</si>
  <si>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</si>
  <si>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</si>
  <si>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</si>
  <si>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</si>
  <si>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</si>
  <si>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</si>
  <si>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</si>
  <si>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</si>
  <si>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</si>
  <si>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</si>
  <si>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</si>
  <si>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</si>
  <si>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</si>
  <si>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</si>
  <si>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</si>
  <si>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</si>
  <si>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</si>
  <si>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</si>
  <si>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</si>
  <si>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</si>
  <si>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</si>
  <si>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</si>
  <si>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</si>
  <si>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</si>
  <si>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</si>
  <si>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</si>
  <si>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</si>
  <si>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</si>
  <si>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</si>
  <si>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</si>
  <si>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</si>
  <si>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</si>
  <si>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</si>
  <si>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</si>
  <si>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</si>
  <si>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</si>
  <si>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</si>
  <si>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</si>
  <si>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</si>
  <si>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</si>
  <si>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</si>
  <si>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</si>
  <si>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</si>
  <si>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</si>
  <si>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</si>
  <si>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</si>
  <si>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</si>
  <si>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</si>
  <si>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</si>
  <si>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</si>
  <si>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</si>
  <si>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</si>
  <si>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</si>
  <si>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</si>
  <si>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</si>
  <si>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</si>
  <si>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</si>
  <si>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</si>
  <si>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</si>
  <si>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</si>
  <si>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</si>
  <si>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</si>
  <si>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</si>
  <si>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</si>
  <si>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</si>
  <si>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</si>
  <si>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</si>
  <si>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</si>
  <si>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</si>
  <si>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</si>
  <si>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</si>
  <si>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</si>
  <si>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</si>
  <si>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</si>
  <si>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</si>
  <si>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</si>
  <si>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</si>
  <si>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</si>
  <si>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</si>
  <si>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</si>
  <si>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</si>
  <si>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</si>
  <si>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</si>
  <si>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</si>
  <si>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</si>
  <si>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</si>
  <si>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</si>
  <si>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</si>
  <si>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</si>
  <si>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</si>
  <si>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</si>
  <si>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</si>
  <si>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</si>
  <si>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</si>
  <si>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</si>
  <si>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</si>
  <si>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</si>
  <si>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</si>
  <si>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</si>
  <si>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</si>
  <si>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</si>
  <si>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</si>
  <si>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</si>
  <si>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</si>
  <si>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</si>
  <si>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</si>
  <si>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</si>
  <si>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</si>
  <si>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</si>
  <si>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</si>
  <si>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</si>
  <si>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</si>
  <si>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</si>
  <si>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</si>
  <si>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</si>
  <si>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</si>
  <si>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</si>
  <si>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</si>
  <si>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</si>
  <si>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</si>
  <si>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</si>
  <si>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</si>
  <si>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</si>
  <si>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</si>
  <si>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</si>
  <si>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</si>
  <si>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</si>
  <si>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</si>
  <si>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</si>
  <si>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</si>
  <si>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</si>
  <si>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</si>
  <si>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</si>
  <si>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</si>
  <si>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</si>
  <si>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</si>
  <si>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</si>
  <si>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</si>
  <si>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</si>
  <si>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</si>
  <si>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</si>
  <si>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</si>
  <si>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</si>
  <si>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</si>
  <si>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</si>
  <si>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</si>
  <si>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</si>
  <si>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</si>
  <si>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</si>
  <si>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</si>
  <si>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</si>
  <si>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</si>
  <si>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</si>
  <si>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</si>
  <si>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</si>
  <si>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</si>
  <si>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</si>
  <si>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</si>
  <si>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</si>
  <si>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</si>
  <si>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</si>
  <si>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</si>
  <si>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</si>
  <si>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</si>
  <si>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</si>
  <si>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</si>
  <si>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</si>
  <si>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</si>
  <si>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</si>
  <si>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</si>
  <si>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</si>
  <si>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</si>
  <si>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</si>
  <si>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</si>
  <si>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</si>
  <si>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</si>
  <si>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</si>
  <si>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</si>
  <si>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</si>
  <si>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</si>
  <si>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</si>
  <si>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</si>
  <si>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</si>
  <si>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</si>
  <si>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</si>
  <si>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</si>
  <si>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</si>
  <si>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</si>
  <si>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</si>
  <si>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</si>
  <si>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</si>
  <si>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</si>
  <si>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</si>
  <si>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</si>
  <si>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</si>
  <si>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</si>
  <si>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</si>
  <si>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</si>
  <si>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</si>
  <si>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</si>
  <si>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</si>
  <si>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</si>
  <si>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</si>
  <si>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</si>
  <si>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</si>
  <si>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</si>
  <si>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</si>
  <si>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</si>
  <si>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</si>
  <si>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</si>
  <si>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</si>
  <si>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</si>
  <si>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</si>
  <si>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</si>
  <si>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</si>
  <si>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</si>
  <si>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</si>
  <si>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</si>
  <si>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</si>
  <si>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</si>
  <si>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</si>
  <si>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</si>
  <si>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</si>
  <si>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</si>
  <si>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</si>
  <si>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</si>
  <si>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</si>
  <si>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</si>
  <si>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</si>
  <si>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</si>
  <si>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</si>
  <si>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</si>
  <si>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</si>
  <si>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</si>
  <si>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</si>
  <si>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</si>
  <si>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</si>
  <si>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</si>
  <si>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</si>
  <si>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</si>
  <si>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</si>
  <si>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</si>
  <si>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</si>
  <si>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</si>
  <si>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</si>
  <si>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</si>
  <si>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</si>
  <si>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</si>
  <si>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</si>
  <si>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</si>
  <si>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</si>
  <si>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</si>
  <si>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</si>
  <si>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</si>
  <si>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</si>
  <si>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</si>
  <si>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</si>
  <si>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</si>
  <si>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</si>
  <si>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</si>
  <si>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</si>
  <si>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</si>
  <si>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</si>
  <si>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</si>
  <si>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</si>
  <si>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</si>
  <si>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</si>
  <si>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</si>
  <si>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</si>
  <si>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</si>
  <si>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</si>
  <si>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</si>
  <si>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</si>
  <si>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</si>
  <si>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</si>
  <si>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</si>
  <si>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</si>
  <si>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</si>
  <si>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</si>
  <si>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</si>
  <si>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</si>
  <si>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</si>
  <si>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</si>
  <si>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</si>
  <si>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</si>
  <si>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</si>
  <si>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</si>
  <si>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</si>
  <si>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</si>
  <si>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</si>
  <si>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</si>
  <si>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</si>
  <si>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</si>
  <si>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</si>
  <si>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</si>
  <si>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</si>
  <si>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</si>
  <si>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</si>
  <si>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</si>
  <si>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</si>
  <si>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</si>
  <si>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</si>
  <si>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</si>
  <si>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</si>
  <si>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</si>
  <si>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</si>
  <si>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</si>
  <si>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</si>
  <si>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</si>
  <si>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</si>
  <si>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</si>
  <si>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</si>
  <si>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</si>
  <si>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</si>
  <si>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</si>
  <si>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</si>
  <si>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</si>
  <si>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</si>
  <si>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</si>
  <si>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</si>
  <si>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</si>
  <si>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</si>
  <si>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</si>
  <si>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</si>
  <si>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</si>
  <si>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</si>
  <si>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</si>
  <si>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</si>
  <si>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</si>
  <si>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</si>
  <si>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</si>
  <si>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</si>
  <si>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</si>
  <si>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</si>
  <si>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</si>
  <si>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</si>
  <si>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</si>
  <si>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</si>
  <si>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</si>
  <si>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</si>
  <si>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</si>
  <si>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</si>
  <si>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</si>
  <si>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</si>
  <si>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</si>
  <si>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</si>
  <si>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</si>
  <si>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</si>
  <si>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</si>
  <si>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</si>
  <si>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</si>
  <si>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</si>
  <si>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</si>
  <si>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</si>
  <si>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</si>
  <si>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</si>
  <si>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</si>
  <si>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</si>
  <si>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</si>
  <si>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</si>
  <si>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</si>
  <si>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</si>
  <si>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</si>
  <si>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</si>
  <si>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</si>
  <si>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</si>
  <si>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</si>
  <si>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</si>
  <si>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</si>
  <si>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</si>
  <si>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</si>
  <si>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</si>
  <si>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</si>
  <si>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</si>
  <si>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</si>
  <si>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</si>
  <si>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</si>
  <si>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</si>
  <si>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</si>
  <si>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</si>
  <si>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</si>
  <si>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</si>
  <si>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</si>
  <si>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</si>
  <si>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</si>
  <si>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</si>
  <si>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</si>
  <si>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</si>
  <si>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</si>
  <si>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</si>
  <si>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</si>
  <si>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</si>
  <si>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</si>
  <si>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</si>
  <si>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</si>
  <si>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</si>
  <si>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</si>
  <si>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</si>
  <si>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</si>
  <si>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</si>
  <si>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</si>
  <si>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</si>
  <si>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</si>
  <si>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</si>
  <si>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</si>
  <si>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</si>
  <si>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</si>
  <si>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</si>
  <si>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</si>
  <si>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</si>
  <si>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</si>
  <si>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</si>
  <si>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</si>
  <si>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</si>
  <si>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</si>
  <si>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</si>
  <si>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</si>
  <si>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</si>
  <si>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</si>
  <si>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</si>
  <si>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</si>
  <si>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</si>
  <si>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</si>
  <si>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</si>
  <si>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</si>
  <si>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</si>
  <si>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</si>
  <si>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</si>
  <si>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</si>
  <si>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</si>
  <si>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</si>
  <si>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</si>
  <si>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</si>
  <si>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</si>
  <si>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</si>
  <si>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</si>
  <si>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</si>
  <si>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</si>
  <si>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</si>
  <si>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</si>
  <si>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</si>
  <si>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</si>
  <si>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</si>
  <si>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</si>
  <si>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</si>
  <si>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</si>
  <si>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</si>
  <si>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</si>
  <si>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</si>
  <si>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</si>
  <si>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</si>
  <si>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</si>
  <si>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</si>
  <si>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</si>
  <si>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</si>
  <si>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</si>
  <si>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</si>
  <si>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</si>
  <si>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</si>
  <si>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</si>
  <si>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</si>
  <si>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</si>
  <si>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</si>
  <si>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</si>
  <si>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</si>
  <si>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</si>
  <si>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</si>
  <si>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</si>
  <si>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</si>
  <si>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</si>
  <si>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</si>
  <si>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</si>
  <si>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</si>
  <si>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</si>
  <si>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</si>
  <si>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</si>
  <si>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</si>
  <si>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</si>
  <si>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</si>
  <si>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</si>
  <si>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</si>
  <si>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</si>
  <si>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</si>
  <si>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</si>
  <si>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</si>
  <si>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</si>
  <si>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</si>
  <si>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</si>
  <si>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</si>
  <si>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</si>
  <si>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</si>
  <si>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</si>
  <si>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</si>
  <si>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</si>
  <si>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</si>
  <si>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</si>
  <si>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</si>
  <si>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</si>
  <si>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</si>
  <si>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</si>
  <si>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</si>
  <si>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</si>
  <si>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</si>
  <si>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</si>
  <si>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</si>
  <si>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</si>
  <si>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</si>
  <si>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</si>
  <si>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</si>
  <si>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</si>
  <si>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</si>
  <si>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</si>
  <si>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</si>
  <si>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</si>
  <si>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</si>
  <si>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</si>
  <si>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</si>
  <si>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</si>
  <si>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</si>
  <si>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</si>
  <si>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</si>
  <si>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</si>
  <si>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</si>
  <si>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</si>
  <si>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</si>
  <si>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</si>
  <si>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</si>
  <si>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</si>
  <si>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</si>
  <si>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</si>
  <si>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</si>
  <si>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</si>
  <si>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</si>
  <si>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</si>
  <si>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</si>
  <si>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</si>
  <si>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</si>
  <si>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</si>
  <si>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</si>
  <si>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</si>
  <si>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</si>
  <si>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</si>
  <si>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</si>
  <si>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</si>
  <si>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</si>
  <si>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</si>
  <si>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</si>
  <si>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</si>
  <si>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</si>
  <si>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</si>
  <si>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</si>
  <si>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</si>
  <si>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</si>
  <si>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</si>
  <si>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</si>
  <si>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</si>
  <si>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</si>
  <si>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</si>
  <si>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</si>
  <si>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</si>
  <si>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</si>
  <si>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</si>
  <si>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</si>
  <si>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</si>
  <si>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</si>
  <si>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</si>
  <si>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</si>
  <si>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</si>
  <si>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</si>
  <si>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</si>
  <si>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</si>
  <si>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</si>
  <si>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</si>
  <si>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</si>
  <si>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</si>
  <si>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</si>
  <si>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</si>
  <si>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</si>
  <si>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</si>
  <si>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</si>
  <si>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</si>
  <si>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</si>
  <si>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</si>
  <si>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</si>
  <si>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</si>
  <si>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</si>
  <si>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</si>
  <si>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</si>
  <si>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</si>
  <si>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</si>
  <si>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</si>
  <si>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</si>
  <si>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</si>
  <si>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</si>
  <si>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</si>
  <si>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</si>
  <si>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</si>
  <si>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</si>
  <si>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</si>
  <si>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</si>
  <si>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</si>
  <si>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</si>
  <si>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</si>
  <si>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</si>
  <si>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</si>
  <si>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</si>
  <si>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</si>
  <si>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</si>
  <si>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</si>
  <si>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</si>
  <si>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</si>
  <si>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</si>
  <si>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</si>
  <si>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</si>
  <si>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</si>
  <si>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</si>
  <si>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</si>
  <si>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</si>
  <si>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</si>
  <si>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</si>
  <si>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</si>
  <si>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</si>
  <si>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</si>
  <si>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</si>
  <si>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</si>
  <si>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</si>
  <si>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</si>
  <si>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</si>
  <si>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</si>
  <si>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</si>
  <si>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</si>
  <si>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</si>
  <si>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</si>
  <si>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</si>
  <si>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</si>
  <si>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</si>
  <si>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</si>
  <si>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</si>
  <si>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</si>
  <si>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</si>
  <si>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</si>
  <si>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</si>
  <si>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</si>
  <si>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</si>
  <si>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</si>
  <si>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</si>
  <si>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</si>
  <si>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</si>
  <si>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</si>
  <si>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</si>
  <si>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</si>
  <si>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</si>
  <si>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</si>
  <si>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</si>
  <si>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</si>
  <si>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</si>
  <si>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</si>
  <si>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</si>
  <si>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</si>
  <si>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</si>
  <si>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</si>
  <si>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</si>
  <si>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</si>
  <si>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</si>
  <si>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</si>
  <si>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</si>
  <si>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</si>
  <si>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</si>
  <si>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</si>
  <si>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</si>
  <si>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</si>
  <si>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</si>
  <si>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</si>
  <si>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</si>
  <si>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</si>
  <si>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</si>
  <si>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</si>
  <si>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</si>
  <si>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</si>
  <si>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</si>
  <si>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</si>
  <si>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</si>
  <si>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</si>
  <si>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</si>
  <si>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</si>
  <si>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</si>
  <si>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</si>
  <si>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</si>
  <si>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</si>
  <si>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</si>
  <si>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</si>
  <si>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</si>
  <si>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</si>
  <si>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</si>
  <si>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</si>
  <si>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</si>
  <si>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</si>
  <si>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</si>
  <si>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</si>
  <si>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</si>
  <si>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</si>
  <si>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</si>
  <si>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</si>
  <si>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</si>
  <si>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</si>
  <si>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</si>
  <si>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</si>
  <si>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</si>
  <si>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</si>
  <si>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</si>
  <si>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</si>
  <si>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</si>
  <si>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</si>
  <si>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</si>
  <si>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</si>
  <si>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</si>
  <si>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</si>
  <si>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</si>
  <si>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</si>
  <si>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</si>
  <si>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</si>
  <si>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</si>
  <si>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</si>
  <si>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</si>
  <si>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</si>
  <si>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</si>
  <si>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</si>
  <si>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</si>
  <si>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</si>
  <si>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</si>
  <si>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</si>
  <si>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</si>
  <si>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</si>
  <si>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</si>
  <si>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</si>
  <si>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</si>
  <si>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</si>
  <si>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</si>
  <si>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</si>
  <si>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</si>
  <si>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</si>
  <si>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</si>
  <si>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</si>
  <si>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</si>
  <si>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</si>
  <si>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</si>
  <si>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</si>
  <si>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</si>
  <si>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</si>
  <si>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</si>
  <si>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</si>
  <si>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</si>
  <si>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</si>
  <si>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</si>
  <si>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</si>
  <si>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</si>
  <si>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</si>
  <si>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</si>
  <si>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</si>
  <si>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</si>
  <si>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</si>
  <si>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</si>
  <si>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</si>
  <si>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</si>
  <si>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</si>
  <si>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</si>
  <si>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</si>
  <si>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</si>
  <si>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</si>
  <si>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</si>
  <si>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</si>
  <si>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</si>
  <si>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</si>
  <si>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</si>
  <si>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</si>
  <si>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</si>
  <si>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</si>
  <si>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</si>
  <si>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</si>
  <si>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</si>
  <si>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</si>
  <si>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</si>
  <si>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</si>
  <si>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</si>
  <si>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</si>
  <si>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</si>
  <si>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</si>
  <si>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</si>
  <si>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</si>
  <si>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</si>
  <si>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</si>
  <si>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</si>
  <si>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</si>
  <si>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</si>
  <si>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</si>
  <si>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</si>
  <si>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</si>
  <si>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</si>
  <si>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</si>
  <si>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</si>
  <si>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</si>
  <si>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</si>
  <si>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</si>
  <si>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</si>
  <si>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</si>
  <si>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</si>
  <si>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</si>
  <si>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</si>
  <si>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</si>
  <si>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</si>
  <si>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</si>
  <si>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</si>
  <si>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</si>
  <si>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</si>
  <si>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</si>
  <si>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</si>
  <si>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</si>
  <si>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</si>
  <si>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</si>
  <si>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</si>
  <si>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</si>
  <si>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</si>
  <si>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</si>
  <si>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</si>
  <si>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</si>
  <si>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</si>
  <si>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</si>
  <si>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</si>
  <si>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</si>
  <si>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</si>
  <si>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</si>
  <si>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</si>
  <si>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</si>
  <si>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</si>
  <si>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</si>
  <si>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</si>
  <si>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</si>
  <si>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</si>
  <si>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</si>
  <si>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</si>
  <si>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</si>
  <si>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</si>
  <si>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</si>
  <si>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</si>
  <si>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</si>
  <si>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</si>
  <si>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</si>
  <si>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</si>
  <si>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</si>
  <si>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</si>
  <si>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</si>
  <si>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</si>
  <si>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</si>
  <si>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</si>
  <si>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</si>
  <si>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</si>
  <si>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</si>
  <si>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</si>
  <si>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</si>
  <si>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</si>
  <si>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</si>
  <si>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</si>
  <si>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</si>
  <si>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</si>
  <si>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</si>
  <si>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</si>
  <si>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</si>
  <si>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</si>
  <si>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</si>
  <si>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</si>
  <si>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</si>
  <si>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</si>
  <si>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</si>
  <si>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</si>
  <si>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</si>
  <si>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</si>
  <si>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</si>
  <si>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</si>
  <si>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</si>
  <si>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</si>
  <si>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</si>
  <si>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</si>
  <si>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</si>
  <si>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</si>
  <si>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</si>
  <si>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</si>
  <si>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</si>
  <si>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</si>
  <si>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</si>
  <si>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</si>
  <si>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</si>
  <si>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</si>
  <si>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</si>
  <si>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</si>
  <si>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</si>
  <si>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</si>
  <si>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</si>
  <si>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</si>
  <si>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</si>
  <si>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</si>
  <si>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</si>
  <si>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</si>
  <si>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</si>
  <si>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</si>
  <si>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</si>
  <si>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</si>
  <si>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</si>
  <si>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</si>
  <si>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</si>
  <si>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</si>
  <si>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</si>
  <si>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</si>
  <si>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</si>
  <si>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</si>
  <si>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</si>
  <si>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</si>
  <si>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</si>
  <si>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</si>
  <si>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</si>
  <si>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</si>
  <si>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</si>
  <si>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</si>
  <si>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</si>
  <si>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</si>
  <si>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</si>
  <si>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</si>
  <si>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</si>
  <si>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</si>
  <si>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</si>
  <si>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</si>
  <si>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</si>
  <si>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</si>
  <si>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</si>
  <si>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</si>
  <si>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</si>
  <si>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</si>
  <si>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</si>
  <si>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</si>
  <si>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</si>
  <si>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</si>
  <si>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</si>
  <si>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</si>
  <si>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</si>
  <si>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</si>
  <si>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</si>
  <si>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</si>
  <si>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</si>
  <si>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</si>
  <si>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</si>
  <si>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</si>
  <si>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</si>
  <si>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</si>
  <si>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</si>
  <si>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</si>
  <si>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</si>
  <si>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</si>
  <si>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</si>
  <si>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</si>
  <si>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</si>
  <si>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</si>
  <si>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</si>
  <si>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</si>
  <si>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</si>
  <si>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</si>
  <si>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</si>
  <si>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</si>
  <si>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</si>
  <si>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</si>
  <si>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</si>
  <si>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</si>
  <si>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</si>
  <si>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</si>
  <si>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</si>
  <si>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</si>
  <si>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</si>
  <si>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</si>
  <si>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</si>
  <si>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</si>
  <si>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</si>
  <si>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</si>
  <si>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</si>
  <si>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</si>
  <si>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</si>
  <si>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</si>
  <si>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</si>
  <si>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</si>
  <si>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</si>
  <si>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</si>
  <si>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</si>
  <si>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</si>
  <si>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</si>
  <si>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</si>
  <si>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</si>
  <si>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</si>
  <si>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</si>
  <si>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</si>
  <si>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</si>
  <si>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</si>
  <si>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</si>
  <si>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</si>
  <si>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</si>
  <si>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</si>
  <si>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</si>
  <si>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</si>
  <si>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</si>
  <si>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</si>
  <si>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</si>
  <si>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</si>
  <si>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</si>
  <si>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</si>
  <si>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</si>
  <si>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</si>
  <si>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</si>
  <si>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</si>
  <si>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</si>
  <si>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</si>
  <si>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</si>
  <si>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</si>
  <si>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</si>
  <si>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</si>
  <si>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</si>
  <si>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</si>
  <si>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</si>
  <si>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</si>
  <si>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</si>
  <si>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</si>
  <si>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</si>
  <si>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</si>
  <si>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</si>
  <si>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</si>
  <si>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</si>
  <si>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</si>
  <si>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</si>
  <si>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</si>
  <si>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</si>
  <si>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</si>
  <si>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</si>
  <si>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</si>
  <si>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</si>
  <si>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</si>
  <si>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</si>
  <si>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</si>
  <si>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</si>
  <si>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</si>
  <si>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</si>
  <si>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</si>
  <si>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</si>
  <si>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</si>
  <si>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</si>
  <si>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</si>
  <si>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</si>
  <si>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</si>
  <si>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</si>
  <si>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</si>
  <si>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</si>
  <si>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</si>
  <si>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</si>
  <si>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</si>
  <si>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</si>
  <si>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</si>
  <si>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</si>
  <si>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</si>
  <si>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</si>
  <si>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</si>
  <si>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</si>
  <si>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</si>
  <si>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</si>
  <si>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</si>
  <si>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</si>
  <si>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</si>
  <si>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</si>
  <si>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</si>
  <si>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</si>
  <si>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</si>
  <si>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</si>
  <si>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</si>
  <si>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</si>
  <si>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</si>
  <si>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</si>
  <si>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</si>
  <si>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</si>
  <si>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</si>
  <si>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</si>
  <si>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</si>
  <si>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</si>
  <si>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</si>
  <si>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</si>
  <si>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</si>
  <si>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</si>
  <si>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</si>
  <si>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</si>
  <si>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</si>
  <si>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</si>
  <si>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</si>
  <si>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</si>
  <si>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</si>
  <si>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</si>
  <si>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</si>
  <si>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</si>
  <si>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</si>
  <si>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</si>
  <si>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</si>
  <si>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</si>
  <si>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</si>
  <si>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</si>
  <si>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</si>
  <si>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</si>
  <si>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</si>
  <si>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</si>
  <si>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</si>
  <si>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</si>
  <si>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</si>
  <si>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</si>
  <si>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</si>
  <si>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</si>
  <si>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</si>
  <si>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</si>
  <si>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</si>
  <si>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</si>
  <si>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</si>
  <si>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</si>
  <si>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</si>
  <si>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</si>
  <si>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</si>
  <si>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</si>
  <si>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</si>
  <si>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</si>
  <si>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</si>
  <si>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</si>
  <si>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</si>
  <si>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</si>
  <si>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</si>
  <si>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</si>
  <si>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</si>
  <si>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</si>
  <si>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</si>
  <si>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</si>
  <si>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</si>
  <si>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</si>
  <si>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</si>
  <si>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</si>
  <si>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</si>
  <si>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</si>
  <si>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</si>
  <si>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</si>
  <si>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</si>
  <si>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</si>
  <si>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</si>
  <si>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</si>
  <si>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</si>
  <si>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</si>
  <si>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</si>
  <si>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</si>
  <si>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</si>
  <si>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</si>
  <si>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</si>
  <si>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</si>
  <si>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</si>
  <si>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</si>
  <si>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</si>
  <si>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</si>
  <si>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</si>
  <si>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</si>
  <si>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</si>
  <si>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</si>
  <si>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</si>
  <si>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</si>
  <si>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</si>
  <si>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</si>
  <si>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</si>
  <si>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</si>
  <si>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</si>
  <si>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</si>
  <si>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</si>
  <si>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</si>
  <si>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</si>
  <si>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</si>
  <si>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</si>
  <si>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</si>
  <si>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</si>
  <si>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</si>
  <si>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</si>
  <si>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</si>
  <si>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</si>
  <si>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</si>
  <si>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</si>
  <si>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</si>
  <si>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</si>
  <si>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</si>
  <si>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</si>
  <si>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</si>
  <si>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</si>
  <si>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</si>
  <si>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</si>
  <si>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</si>
  <si>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</si>
  <si>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</si>
  <si>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</si>
  <si>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</si>
  <si>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</si>
  <si>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</si>
  <si>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</si>
  <si>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</si>
  <si>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</si>
  <si>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</si>
  <si>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</si>
  <si>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</si>
  <si>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</si>
  <si>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</si>
  <si>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</si>
  <si>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</si>
  <si>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</si>
  <si>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</si>
  <si>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</si>
  <si>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</si>
  <si>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</si>
  <si>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</si>
  <si>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</si>
  <si>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</si>
  <si>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</si>
  <si>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</si>
  <si>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</si>
  <si>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</si>
  <si>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</si>
  <si>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</si>
  <si>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</si>
  <si>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</si>
  <si>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</si>
  <si>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</si>
  <si>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</si>
  <si>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</si>
  <si>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</si>
  <si>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</si>
  <si>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</si>
  <si>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</si>
  <si>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</si>
  <si>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</si>
  <si>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</si>
  <si>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</si>
  <si>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</si>
  <si>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</si>
  <si>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</si>
  <si>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</si>
  <si>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</si>
  <si>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</si>
  <si>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</si>
  <si>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</si>
  <si>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</si>
  <si>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</si>
  <si>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</si>
  <si>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</si>
  <si>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</si>
  <si>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</si>
  <si>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</si>
  <si>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</si>
  <si>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</si>
  <si>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</si>
  <si>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</si>
  <si>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</si>
  <si>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</si>
  <si>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</si>
  <si>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</si>
  <si>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</si>
  <si>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</si>
  <si>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</si>
  <si>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</si>
  <si>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</si>
  <si>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</si>
  <si>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</si>
  <si>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</si>
  <si>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</si>
  <si>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</si>
  <si>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</si>
  <si>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</si>
  <si>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</si>
  <si>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</si>
  <si>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</si>
  <si>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</si>
  <si>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</si>
  <si>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</si>
  <si>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</si>
  <si>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</si>
  <si>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</si>
  <si>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</si>
  <si>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</si>
  <si>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</si>
  <si>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</si>
  <si>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</si>
  <si>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</si>
  <si>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</si>
  <si>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</si>
  <si>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</si>
  <si>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</si>
  <si>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</si>
  <si>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</si>
  <si>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</si>
  <si>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</si>
  <si>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</si>
  <si>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</si>
  <si>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</si>
  <si>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</si>
  <si>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</si>
  <si>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</si>
  <si>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</si>
  <si>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</si>
  <si>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</si>
  <si>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</si>
  <si>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</si>
  <si>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</si>
  <si>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</si>
  <si>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</si>
  <si>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</si>
  <si>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</si>
  <si>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</si>
  <si>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</si>
  <si>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</si>
  <si>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</si>
  <si>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</si>
  <si>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</si>
  <si>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</si>
  <si>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</si>
  <si>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</si>
  <si>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</si>
  <si>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</si>
  <si>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</si>
  <si>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</si>
  <si>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</si>
  <si>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</si>
  <si>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</si>
  <si>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</si>
  <si>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</si>
  <si>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</si>
  <si>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</si>
  <si>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</si>
  <si>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</si>
  <si>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</si>
  <si>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</si>
  <si>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</si>
  <si>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</si>
  <si>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</si>
  <si>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</si>
  <si>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</si>
  <si>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</si>
  <si>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</si>
  <si>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</si>
  <si>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</si>
  <si>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</si>
  <si>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</si>
  <si>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</si>
  <si>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</si>
  <si>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</si>
  <si>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</si>
  <si>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</si>
  <si>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</si>
  <si>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</si>
  <si>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</si>
  <si>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</si>
  <si>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</si>
  <si>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</si>
  <si>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</si>
  <si>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</si>
  <si>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</si>
  <si>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</si>
  <si>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</si>
  <si>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</si>
  <si>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</si>
  <si>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</si>
  <si>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</si>
  <si>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</si>
  <si>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</si>
  <si>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</si>
  <si>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</si>
  <si>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</si>
  <si>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</si>
  <si>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</si>
  <si>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</si>
  <si>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</si>
  <si>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</si>
  <si>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</si>
  <si>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</si>
  <si>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</si>
  <si>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</si>
  <si>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</si>
  <si>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</si>
  <si>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</si>
  <si>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</si>
  <si>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</si>
  <si>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</si>
  <si>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</si>
  <si>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</si>
  <si>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</si>
  <si>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</si>
  <si>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</si>
  <si>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</si>
  <si>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</si>
  <si>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</si>
  <si>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</si>
  <si>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</si>
  <si>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</si>
  <si>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</si>
  <si>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</si>
  <si>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</si>
  <si>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</si>
  <si>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</si>
  <si>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</si>
  <si>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</si>
  <si>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</si>
  <si>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</si>
  <si>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</si>
  <si>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</si>
  <si>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</si>
  <si>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</si>
  <si>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</si>
  <si>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</si>
  <si>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</si>
  <si>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</si>
  <si>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</si>
  <si>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</si>
  <si>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</si>
  <si>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</si>
  <si>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</si>
  <si>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</si>
  <si>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</si>
  <si>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</si>
  <si>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</si>
  <si>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</si>
  <si>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</si>
  <si>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</si>
  <si>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</si>
  <si>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</si>
  <si>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</si>
  <si>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</si>
  <si>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</si>
  <si>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</si>
  <si>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</si>
  <si>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</si>
  <si>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</si>
  <si>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</si>
  <si>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</si>
  <si>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</si>
  <si>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</si>
  <si>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</si>
  <si>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</si>
  <si>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</si>
  <si>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</si>
  <si>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</si>
  <si>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</si>
  <si>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</si>
  <si>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</si>
  <si>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</si>
  <si>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</si>
  <si>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</si>
  <si>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</si>
  <si>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</si>
  <si>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</si>
  <si>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</si>
  <si>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</si>
  <si>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</si>
  <si>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</si>
  <si>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</si>
  <si>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</si>
  <si>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</si>
  <si>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</si>
  <si>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</si>
  <si>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</si>
  <si>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</si>
  <si>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</si>
  <si>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</si>
  <si>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</si>
  <si>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</si>
  <si>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</si>
  <si>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</si>
  <si>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</si>
  <si>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</si>
  <si>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</si>
  <si>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</si>
  <si>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</si>
  <si>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</si>
  <si>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</si>
  <si>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</si>
  <si>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</si>
  <si>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</si>
  <si>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</si>
  <si>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</si>
  <si>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</si>
  <si>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</si>
  <si>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</si>
  <si>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</si>
  <si>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</si>
  <si>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</si>
  <si>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</si>
  <si>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</si>
  <si>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</si>
  <si>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</si>
  <si>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</si>
  <si>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</si>
  <si>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</si>
  <si>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</si>
  <si>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</si>
  <si>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</si>
  <si>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</si>
  <si>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</si>
  <si>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</si>
  <si>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</si>
  <si>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</si>
  <si>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</si>
  <si>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</si>
  <si>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</si>
  <si>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</si>
  <si>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</si>
  <si>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</si>
  <si>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</si>
  <si>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</si>
  <si>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</si>
  <si>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</si>
  <si>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</si>
  <si>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</si>
  <si>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</si>
  <si>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</si>
  <si>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</si>
  <si>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</si>
  <si>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</si>
  <si>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</si>
  <si>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</si>
  <si>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</si>
  <si>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</si>
  <si>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</si>
  <si>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</si>
  <si>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</si>
  <si>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</si>
  <si>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</si>
  <si>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</si>
  <si>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</si>
  <si>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</si>
  <si>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</si>
  <si>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</si>
  <si>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</si>
  <si>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</si>
  <si>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</si>
  <si>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</si>
  <si>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</si>
  <si>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</si>
  <si>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</si>
  <si>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</si>
  <si>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</si>
  <si>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</si>
  <si>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</si>
  <si>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</si>
  <si>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</si>
  <si>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</si>
  <si>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</si>
  <si>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</si>
  <si>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</si>
  <si>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</si>
  <si>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</si>
  <si>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</si>
  <si>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</si>
  <si>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</si>
  <si>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</si>
  <si>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</si>
  <si>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</si>
  <si>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</si>
  <si>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</si>
  <si>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</si>
  <si>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</si>
  <si>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</si>
  <si>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</si>
  <si>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</si>
  <si>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</si>
  <si>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</si>
  <si>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</si>
  <si>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</si>
  <si>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</si>
  <si>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</si>
  <si>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</si>
  <si>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</si>
  <si>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</si>
  <si>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</si>
  <si>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</si>
  <si>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</si>
  <si>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</si>
  <si>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</si>
  <si>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</si>
  <si>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</si>
  <si>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</si>
  <si>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</si>
  <si>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</si>
  <si>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</si>
  <si>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</si>
  <si>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</si>
  <si>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</si>
  <si>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</si>
  <si>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</si>
  <si>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</si>
  <si>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</si>
  <si>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</si>
  <si>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</si>
  <si>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</si>
  <si>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</si>
  <si>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</si>
  <si>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</si>
  <si>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</si>
  <si>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</si>
  <si>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</si>
  <si>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</si>
  <si>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</si>
  <si>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</si>
  <si>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</si>
  <si>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</si>
  <si>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</si>
  <si>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</si>
  <si>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</si>
  <si>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</si>
  <si>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</si>
  <si>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</si>
  <si>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</si>
  <si>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</si>
  <si>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</si>
  <si>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</si>
  <si>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</si>
  <si>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</si>
  <si>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</si>
  <si>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</si>
  <si>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</si>
  <si>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</si>
  <si>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</si>
  <si>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</si>
  <si>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</si>
  <si>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</si>
  <si>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</si>
  <si>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</si>
  <si>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</si>
  <si>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</si>
  <si>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</si>
  <si>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</si>
  <si>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</si>
  <si>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</si>
  <si>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</si>
  <si>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</si>
  <si>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</si>
  <si>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</si>
  <si>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</si>
  <si>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</si>
  <si>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</si>
  <si>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</si>
  <si>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</si>
  <si>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</si>
  <si>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</si>
  <si>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</si>
  <si>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</si>
  <si>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</si>
  <si>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</si>
  <si>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</si>
  <si>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</si>
  <si>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</si>
  <si>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</si>
  <si>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</si>
  <si>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</si>
  <si>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</si>
  <si>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</si>
  <si>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</si>
  <si>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</si>
  <si>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</si>
  <si>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</si>
  <si>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</si>
  <si>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</si>
  <si>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</si>
  <si>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</si>
  <si>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</si>
  <si>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</si>
  <si>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</si>
  <si>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</si>
  <si>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</si>
  <si>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</si>
  <si>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</si>
  <si>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</si>
  <si>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</si>
  <si>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</si>
  <si>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</si>
  <si>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</si>
  <si>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</si>
  <si>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</si>
  <si>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</si>
  <si>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</si>
  <si>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</si>
  <si>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</si>
  <si>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</si>
  <si>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</si>
  <si>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</si>
  <si>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</si>
  <si>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</si>
  <si>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</si>
  <si>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</si>
  <si>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</si>
  <si>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</si>
  <si>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</si>
  <si>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</si>
  <si>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</si>
  <si>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</si>
  <si>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</si>
  <si>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</si>
  <si>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</si>
  <si>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</si>
  <si>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</si>
  <si>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</si>
  <si>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</si>
  <si>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</si>
  <si>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</si>
  <si>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</si>
  <si>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</si>
  <si>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</si>
  <si>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</si>
  <si>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</si>
  <si>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</si>
  <si>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</si>
  <si>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</si>
  <si>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</si>
  <si>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</si>
  <si>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</si>
  <si>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</si>
  <si>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</si>
  <si>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</si>
  <si>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</si>
  <si>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</si>
  <si>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</si>
  <si>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</si>
  <si>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</si>
  <si>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</si>
  <si>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</si>
  <si>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</si>
  <si>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</si>
  <si>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</si>
  <si>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</si>
  <si>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</si>
  <si>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</si>
  <si>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</si>
  <si>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</si>
  <si>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</si>
  <si>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</si>
  <si>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</si>
  <si>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</si>
  <si>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</si>
  <si>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</si>
  <si>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</si>
  <si>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</si>
  <si>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</si>
  <si>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</si>
  <si>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</si>
  <si>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</si>
  <si>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</si>
  <si>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</si>
  <si>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</si>
  <si>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</si>
  <si>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</si>
  <si>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</si>
  <si>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</si>
  <si>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</si>
  <si>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</si>
  <si>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</si>
  <si>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</si>
  <si>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</si>
  <si>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</si>
  <si>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</si>
  <si>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</si>
  <si>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</si>
  <si>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</si>
  <si>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</si>
  <si>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</si>
  <si>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</si>
  <si>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</si>
  <si>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</si>
  <si>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</si>
  <si>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</si>
  <si>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</si>
  <si>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</si>
  <si>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</si>
  <si>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</si>
  <si>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</si>
  <si>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</si>
  <si>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</si>
  <si>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</si>
  <si>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</si>
  <si>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</si>
  <si>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</si>
  <si>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</si>
  <si>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</si>
  <si>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</si>
  <si>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</si>
  <si>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</si>
  <si>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</si>
  <si>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</si>
  <si>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</si>
  <si>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</si>
  <si>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</si>
  <si>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</si>
  <si>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</si>
  <si>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</si>
  <si>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</si>
  <si>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</si>
  <si>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</si>
  <si>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</si>
  <si>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</si>
  <si>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</si>
  <si>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</si>
  <si>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</si>
  <si>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</si>
  <si>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</si>
  <si>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</si>
  <si>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</si>
  <si>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</si>
  <si>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</si>
  <si>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</si>
  <si>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</si>
  <si>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</si>
  <si>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</si>
  <si>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</si>
  <si>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</si>
  <si>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</si>
  <si>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</si>
  <si>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</si>
  <si>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</si>
  <si>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</si>
  <si>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</si>
  <si>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</si>
  <si>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</si>
  <si>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</si>
  <si>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</si>
  <si>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</si>
  <si>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</si>
  <si>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</si>
  <si>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</si>
  <si>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</si>
  <si>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</si>
  <si>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</si>
  <si>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</si>
  <si>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</si>
  <si>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</si>
  <si>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</si>
  <si>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</si>
  <si>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</si>
  <si>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</si>
  <si>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</si>
  <si>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</si>
  <si>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</si>
  <si>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</si>
  <si>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</si>
  <si>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</si>
  <si>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</si>
  <si>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</si>
  <si>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</si>
  <si>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</si>
  <si>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</si>
  <si>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</si>
  <si>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</si>
  <si>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</si>
  <si>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</si>
  <si>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</si>
  <si>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</si>
  <si>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</si>
  <si>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</si>
  <si>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</si>
  <si>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</si>
  <si>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</si>
  <si>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</si>
  <si>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</si>
  <si>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</si>
  <si>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</si>
  <si>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</si>
  <si>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</si>
  <si>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</si>
  <si>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</si>
  <si>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</si>
  <si>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</si>
  <si>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</si>
  <si>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</si>
  <si>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</si>
  <si>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</si>
  <si>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</si>
  <si>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</si>
  <si>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</si>
  <si>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</si>
  <si>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</si>
  <si>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</si>
  <si>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</si>
  <si>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</si>
  <si>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</si>
  <si>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</si>
  <si>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</si>
  <si>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</si>
  <si>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</si>
  <si>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</si>
  <si>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</si>
  <si>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</si>
  <si>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</si>
  <si>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</si>
  <si>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</si>
  <si>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</si>
  <si>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</si>
  <si>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</si>
  <si>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</si>
  <si>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</si>
  <si>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</si>
  <si>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</si>
  <si>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</si>
  <si>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</si>
  <si>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</si>
  <si>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</si>
  <si>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</si>
  <si>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</si>
  <si>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</si>
  <si>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</si>
  <si>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</si>
  <si>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</si>
  <si>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</si>
  <si>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</si>
  <si>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</si>
  <si>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</si>
  <si>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</si>
  <si>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</si>
  <si>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</si>
  <si>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</si>
  <si>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</si>
  <si>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</si>
  <si>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</si>
  <si>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</si>
  <si>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</si>
  <si>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</si>
  <si>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</si>
  <si>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</si>
  <si>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</si>
  <si>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</si>
  <si>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</si>
  <si>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</si>
  <si>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</si>
  <si>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</si>
  <si>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</si>
  <si>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</si>
  <si>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</si>
  <si>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</si>
  <si>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</si>
  <si>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</si>
  <si>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</si>
  <si>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</si>
  <si>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</si>
  <si>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</si>
  <si>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</si>
  <si>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</si>
  <si>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</si>
  <si>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</si>
  <si>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</si>
  <si>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</si>
  <si>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</si>
  <si>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</si>
  <si>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</si>
  <si>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</si>
  <si>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</si>
  <si>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</si>
  <si>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</si>
  <si>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</si>
  <si>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</si>
  <si>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</si>
  <si>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</si>
  <si>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</si>
  <si>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</si>
  <si>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</si>
  <si>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</si>
  <si>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</si>
  <si>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</si>
  <si>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</si>
  <si>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</si>
  <si>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</si>
  <si>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</si>
  <si>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</si>
  <si>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</si>
  <si>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</si>
  <si>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</si>
  <si>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</si>
  <si>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</si>
  <si>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</si>
  <si>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</si>
  <si>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</si>
  <si>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</si>
  <si>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</si>
  <si>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</si>
  <si>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</si>
  <si>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</si>
  <si>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</si>
  <si>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</si>
  <si>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</si>
  <si>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</si>
  <si>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</si>
  <si>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</si>
  <si>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</si>
  <si>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</si>
  <si>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</si>
  <si>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</si>
  <si>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</si>
  <si>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</si>
  <si>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</si>
  <si>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</si>
  <si>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</si>
  <si>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</si>
  <si>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</si>
  <si>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</si>
  <si>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</si>
  <si>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</si>
  <si>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</si>
  <si>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</si>
  <si>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</si>
  <si>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</si>
  <si>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</si>
  <si>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</si>
  <si>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</si>
  <si>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</si>
  <si>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</si>
  <si>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</si>
  <si>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</si>
  <si>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</si>
  <si>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</si>
  <si>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</si>
  <si>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</si>
  <si>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</si>
  <si>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</si>
  <si>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</si>
  <si>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</si>
  <si>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</si>
  <si>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</si>
  <si>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</si>
  <si>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</si>
  <si>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</si>
  <si>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</si>
  <si>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</si>
  <si>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</si>
  <si>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</si>
  <si>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</si>
  <si>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</si>
  <si>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</si>
  <si>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</si>
  <si>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</si>
  <si>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</si>
  <si>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</si>
  <si>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</si>
  <si>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</si>
  <si>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</si>
  <si>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</si>
  <si>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</si>
  <si>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</si>
  <si>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</si>
  <si>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</si>
  <si>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</si>
  <si>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</si>
  <si>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</si>
  <si>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</si>
  <si>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</si>
  <si>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</si>
  <si>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</si>
  <si>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</si>
  <si>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</si>
  <si>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</si>
  <si>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</si>
  <si>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</si>
  <si>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</si>
  <si>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</si>
  <si>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</si>
  <si>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</si>
  <si>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</si>
  <si>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</si>
  <si>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</si>
  <si>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</si>
  <si>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</si>
  <si>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</si>
  <si>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</si>
  <si>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</si>
  <si>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</si>
  <si>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</si>
  <si>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</si>
  <si>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</si>
  <si>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</si>
  <si>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</si>
  <si>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</si>
  <si>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</si>
  <si>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</si>
  <si>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</si>
  <si>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</si>
  <si>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</si>
  <si>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</si>
  <si>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</si>
  <si>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</si>
  <si>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</si>
  <si>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</si>
  <si>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</si>
  <si>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</si>
  <si>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</si>
  <si>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</si>
  <si>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</si>
  <si>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</si>
  <si>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</si>
  <si>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</si>
  <si>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</si>
  <si>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</si>
  <si>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</si>
  <si>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</si>
  <si>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</si>
  <si>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</si>
  <si>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</si>
  <si>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</si>
  <si>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</si>
  <si>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</si>
  <si>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</si>
  <si>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</si>
  <si>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</si>
  <si>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</si>
  <si>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</si>
  <si>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</si>
  <si>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</si>
  <si>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</si>
  <si>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</si>
  <si>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</si>
  <si>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</si>
  <si>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</si>
  <si>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</si>
  <si>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</si>
  <si>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</si>
  <si>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</si>
  <si>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</si>
  <si>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</si>
  <si>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</si>
  <si>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</si>
  <si>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</si>
  <si>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</si>
  <si>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</si>
  <si>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</si>
  <si>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</si>
  <si>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</si>
  <si>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</si>
  <si>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</si>
  <si>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</si>
  <si>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</si>
  <si>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</si>
  <si>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</si>
  <si>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</si>
  <si>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</si>
  <si>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</si>
  <si>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</si>
  <si>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</si>
  <si>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</si>
  <si>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</si>
  <si>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</si>
  <si>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</si>
  <si>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</si>
  <si>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</si>
  <si>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</si>
  <si>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</si>
  <si>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</si>
  <si>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</si>
  <si>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</si>
  <si>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</si>
  <si>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</si>
  <si>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</si>
  <si>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</si>
  <si>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</si>
  <si>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</si>
  <si>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</si>
  <si>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</si>
  <si>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</si>
  <si>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</si>
  <si>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</si>
  <si>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</si>
  <si>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</si>
  <si>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</si>
  <si>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</si>
  <si>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</si>
  <si>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</si>
  <si>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</si>
  <si>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</si>
  <si>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</si>
  <si>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</si>
  <si>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</si>
  <si>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</si>
  <si>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</si>
  <si>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</si>
  <si>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</si>
  <si>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</si>
  <si>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</si>
  <si>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</si>
  <si>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</si>
  <si>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</si>
  <si>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</si>
  <si>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</si>
  <si>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</si>
  <si>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</si>
  <si>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</si>
  <si>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</si>
  <si>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</si>
  <si>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</si>
  <si>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</si>
  <si>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</si>
  <si>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</si>
  <si>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</si>
  <si>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</si>
  <si>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</si>
  <si>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</si>
  <si>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</si>
  <si>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</si>
  <si>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</si>
  <si>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</si>
  <si>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</si>
  <si>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</si>
  <si>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</si>
  <si>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</si>
  <si>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</si>
  <si>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</si>
  <si>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</si>
  <si>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</si>
  <si>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</si>
  <si>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</si>
  <si>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</si>
  <si>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</si>
  <si>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</si>
  <si>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</si>
  <si>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</si>
  <si>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</si>
  <si>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</si>
  <si>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</si>
  <si>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</si>
  <si>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</si>
  <si>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</si>
  <si>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</si>
  <si>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</si>
  <si>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</si>
  <si>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</si>
  <si>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</si>
  <si>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</si>
  <si>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</si>
  <si>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</si>
  <si>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</si>
  <si>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</si>
  <si>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</si>
  <si>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</si>
  <si>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</si>
  <si>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</si>
  <si>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</si>
  <si>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</si>
  <si>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</si>
  <si>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</si>
  <si>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</si>
  <si>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</si>
  <si>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</si>
  <si>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</si>
  <si>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</si>
  <si>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</si>
  <si>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</si>
  <si>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</si>
  <si>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</si>
  <si>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</si>
  <si>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</si>
  <si>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</si>
  <si>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</si>
  <si>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</si>
  <si>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</si>
  <si>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</si>
  <si>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</si>
  <si>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</si>
  <si>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</si>
  <si>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</si>
  <si>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</si>
  <si>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</si>
  <si>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</si>
  <si>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</si>
  <si>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</si>
  <si>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</si>
  <si>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</si>
  <si>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</si>
  <si>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</si>
  <si>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</si>
  <si>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</si>
  <si>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</si>
  <si>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</si>
  <si>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</si>
  <si>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</si>
  <si>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</si>
  <si>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</si>
  <si>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</si>
  <si>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</si>
  <si>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</si>
  <si>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</si>
  <si>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</si>
  <si>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</si>
  <si>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</si>
  <si>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</si>
  <si>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</si>
  <si>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</si>
  <si>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</si>
  <si>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</si>
  <si>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</si>
  <si>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</si>
  <si>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</si>
  <si>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</si>
  <si>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</si>
  <si>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</si>
  <si>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</si>
  <si>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</si>
  <si>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</si>
  <si>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</si>
  <si>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</si>
  <si>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</si>
  <si>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</si>
  <si>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</si>
  <si>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</si>
  <si>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</si>
  <si>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</si>
  <si>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</si>
  <si>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</si>
  <si>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</si>
  <si>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</si>
  <si>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</si>
  <si>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</si>
  <si>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</si>
  <si>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</si>
  <si>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</si>
  <si>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</si>
  <si>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</si>
  <si>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</si>
  <si>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</si>
  <si>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</si>
  <si>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</si>
  <si>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</si>
  <si>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</si>
  <si>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</si>
  <si>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</si>
  <si>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</si>
  <si>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</si>
  <si>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</si>
  <si>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</si>
  <si>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</si>
  <si>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</si>
  <si>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</si>
  <si>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</si>
  <si>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</si>
  <si>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</si>
  <si>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</si>
  <si>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</si>
  <si>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</si>
  <si>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</si>
  <si>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</si>
  <si>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</si>
  <si>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</si>
  <si>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</si>
  <si>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</si>
  <si>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</si>
  <si>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</si>
  <si>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</si>
  <si>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</si>
  <si>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</si>
  <si>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</si>
  <si>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</si>
  <si>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</si>
  <si>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</si>
  <si>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</si>
  <si>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</si>
  <si>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</si>
  <si>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</si>
  <si>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</si>
  <si>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</si>
  <si>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</si>
  <si>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</si>
  <si>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</si>
  <si>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</si>
  <si>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</si>
  <si>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</si>
  <si>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</si>
  <si>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</si>
  <si>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</si>
  <si>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</si>
  <si>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</si>
  <si>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</si>
  <si>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</si>
  <si>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</si>
  <si>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</si>
  <si>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</si>
  <si>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</si>
  <si>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</si>
  <si>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</si>
  <si>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</si>
  <si>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</si>
  <si>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</si>
  <si>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</si>
  <si>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</si>
  <si>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</si>
  <si>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</si>
  <si>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</si>
  <si>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</si>
  <si>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</si>
  <si>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</si>
  <si>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</si>
  <si>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</si>
  <si>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</si>
  <si>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</si>
  <si>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</si>
  <si>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</si>
  <si>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</si>
  <si>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</si>
  <si>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</si>
  <si>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</si>
  <si>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</si>
  <si>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</si>
  <si>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</si>
  <si>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</si>
  <si>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</si>
  <si>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</si>
  <si>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</si>
  <si>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</si>
  <si>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</si>
  <si>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</si>
  <si>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</si>
  <si>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</si>
  <si>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</si>
  <si>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</si>
  <si>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</si>
  <si>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</si>
  <si>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</si>
  <si>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</si>
  <si>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</si>
  <si>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</si>
  <si>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</si>
  <si>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</si>
  <si>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</si>
  <si>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</si>
  <si>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</si>
  <si>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</si>
  <si>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</si>
  <si>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</si>
  <si>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</si>
  <si>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</si>
  <si>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</si>
  <si>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</si>
  <si>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</si>
  <si>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</si>
  <si>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</si>
  <si>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</si>
  <si>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</si>
  <si>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</si>
  <si>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</si>
  <si>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</si>
  <si>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</si>
  <si>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</si>
  <si>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</si>
  <si>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</si>
  <si>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</si>
  <si>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</si>
  <si>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</si>
  <si>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</si>
  <si>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</si>
  <si>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</si>
  <si>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</si>
  <si>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</si>
  <si>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</si>
  <si>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</si>
  <si>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</si>
  <si>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</si>
  <si>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</si>
  <si>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</si>
  <si>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</si>
  <si>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</si>
  <si>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</si>
  <si>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</si>
  <si>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</si>
  <si>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</si>
  <si>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</si>
  <si>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</si>
  <si>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</si>
  <si>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</si>
  <si>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</si>
  <si>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</si>
  <si>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</si>
  <si>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</si>
  <si>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</si>
  <si>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</si>
  <si>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</si>
  <si>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</si>
  <si>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</si>
  <si>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</si>
  <si>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</si>
  <si>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</si>
  <si>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</si>
  <si>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</si>
  <si>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</si>
  <si>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</si>
  <si>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</si>
  <si>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</si>
  <si>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</si>
  <si>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</si>
  <si>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</si>
  <si>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</si>
  <si>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</si>
  <si>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</si>
  <si>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</si>
  <si>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</si>
  <si>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</si>
  <si>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</si>
  <si>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</si>
  <si>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</si>
  <si>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</si>
  <si>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</si>
  <si>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</si>
  <si>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</si>
  <si>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</si>
  <si>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</si>
  <si>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</si>
  <si>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</si>
  <si>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</si>
  <si>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</si>
  <si>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</si>
  <si>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</si>
  <si>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</si>
  <si>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</si>
  <si>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</si>
  <si>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</si>
  <si>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</si>
  <si>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</si>
  <si>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</si>
  <si>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</si>
  <si>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</si>
  <si>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</si>
  <si>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</si>
  <si>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</si>
  <si>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</si>
  <si>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</si>
  <si>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</si>
  <si>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</si>
  <si>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</si>
  <si>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</si>
  <si>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</si>
  <si>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</si>
  <si>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</si>
  <si>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</si>
  <si>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</si>
  <si>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</si>
  <si>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</si>
  <si>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</si>
  <si>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</si>
  <si>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</si>
  <si>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</si>
  <si>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</si>
  <si>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</si>
  <si>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</si>
  <si>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</si>
  <si>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</si>
  <si>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</si>
  <si>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</si>
  <si>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</si>
  <si>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</si>
  <si>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</si>
  <si>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</si>
  <si>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</si>
  <si>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</si>
  <si>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</si>
  <si>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</si>
  <si>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</si>
  <si>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</si>
  <si>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</si>
  <si>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</si>
  <si>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</si>
  <si>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</si>
  <si>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</si>
  <si>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</si>
  <si>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</si>
  <si>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</si>
  <si>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</si>
  <si>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</si>
  <si>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</si>
  <si>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</si>
  <si>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</si>
  <si>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</si>
  <si>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</si>
  <si>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</si>
  <si>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</si>
  <si>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</si>
  <si>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</si>
  <si>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</si>
  <si>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</si>
  <si>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</si>
  <si>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</si>
  <si>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</si>
  <si>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</si>
  <si>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</si>
  <si>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</si>
  <si>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</si>
  <si>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</si>
  <si>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</si>
  <si>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</si>
  <si>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</si>
  <si>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</si>
  <si>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</si>
  <si>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</si>
  <si>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</si>
  <si>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</si>
  <si>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</si>
  <si>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</si>
  <si>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</si>
  <si>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</si>
  <si>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</si>
  <si>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</si>
  <si>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</si>
  <si>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</si>
  <si>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</si>
  <si>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</si>
  <si>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</si>
  <si>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</si>
  <si>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</si>
  <si>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</si>
  <si>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</si>
  <si>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</si>
  <si>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</si>
  <si>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</si>
  <si>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</si>
  <si>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</si>
  <si>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</si>
  <si>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</si>
  <si>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</si>
  <si>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</si>
  <si>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</si>
  <si>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</si>
  <si>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</si>
  <si>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</si>
  <si>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</si>
  <si>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</si>
  <si>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</si>
  <si>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</si>
  <si>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</si>
  <si>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</si>
  <si>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</si>
  <si>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</si>
  <si>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</si>
  <si>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</si>
  <si>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</si>
  <si>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</si>
  <si>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</si>
  <si>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</si>
  <si>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</si>
  <si>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</si>
  <si>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</si>
  <si>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</si>
  <si>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</si>
  <si>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</si>
  <si>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</si>
  <si>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</si>
  <si>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</si>
  <si>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</si>
  <si>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</si>
  <si>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</si>
  <si>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</si>
  <si>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</si>
  <si>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</si>
  <si>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</si>
  <si>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</si>
  <si>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</si>
  <si>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</si>
  <si>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</si>
  <si>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</si>
  <si>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</si>
  <si>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</si>
  <si>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</si>
  <si>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</si>
  <si>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</si>
  <si>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</si>
  <si>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</si>
  <si>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</si>
  <si>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</si>
  <si>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</si>
  <si>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</si>
  <si>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</si>
  <si>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</si>
  <si>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</si>
  <si>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</si>
  <si>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</si>
  <si>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</si>
  <si>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</si>
  <si>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</si>
  <si>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</si>
  <si>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</si>
  <si>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</si>
  <si>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</si>
  <si>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</si>
  <si>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</si>
  <si>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</si>
  <si>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</si>
  <si>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</si>
  <si>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</si>
  <si>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</si>
  <si>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</si>
  <si>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</si>
  <si>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</si>
  <si>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</si>
  <si>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</si>
  <si>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</si>
  <si>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</si>
  <si>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</si>
  <si>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</si>
  <si>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</si>
  <si>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</si>
  <si>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</si>
  <si>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</si>
  <si>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</si>
  <si>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</si>
  <si>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</si>
  <si>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</si>
  <si>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</si>
  <si>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</si>
  <si>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</si>
  <si>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</si>
  <si>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</si>
  <si>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</si>
  <si>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</si>
  <si>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</si>
  <si>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</si>
  <si>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</si>
  <si>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</si>
  <si>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</si>
  <si>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</si>
  <si>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</si>
  <si>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</si>
  <si>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</si>
  <si>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</si>
  <si>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</si>
  <si>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</si>
  <si>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</si>
  <si>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</si>
  <si>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</si>
  <si>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</si>
  <si>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</si>
  <si>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</si>
  <si>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</si>
  <si>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</si>
  <si>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</si>
  <si>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</si>
  <si>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</si>
  <si>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</si>
  <si>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</si>
  <si>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</si>
  <si>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</si>
  <si>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</si>
  <si>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</si>
  <si>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</si>
  <si>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</si>
  <si>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</si>
  <si>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</si>
  <si>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</si>
  <si>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</si>
  <si>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</si>
  <si>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</si>
  <si>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</si>
  <si>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</si>
  <si>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</si>
  <si>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</si>
  <si>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</si>
  <si>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</si>
  <si>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</si>
  <si>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</si>
  <si>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</si>
  <si>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</si>
  <si>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</si>
  <si>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</si>
  <si>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</si>
  <si>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</si>
  <si>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</si>
  <si>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</si>
  <si>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</si>
  <si>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</si>
  <si>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</si>
  <si>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</si>
  <si>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</si>
  <si>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</si>
  <si>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</si>
  <si>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</si>
  <si>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</si>
  <si>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</si>
  <si>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</si>
  <si>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</si>
  <si>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</si>
  <si>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</si>
  <si>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</si>
  <si>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</si>
  <si>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</si>
  <si>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</si>
  <si>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</si>
  <si>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</si>
  <si>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</si>
  <si>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</si>
  <si>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</si>
  <si>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</si>
  <si>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</si>
  <si>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</si>
  <si>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</si>
  <si>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</si>
  <si>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</si>
  <si>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</si>
  <si>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</si>
  <si>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</si>
  <si>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</si>
  <si>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</si>
  <si>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</si>
  <si>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</si>
  <si>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</si>
  <si>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</si>
  <si>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</si>
  <si>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</si>
  <si>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</si>
  <si>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</si>
  <si>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</si>
  <si>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</si>
  <si>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</si>
  <si>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</si>
  <si>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</si>
  <si>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</si>
  <si>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</si>
  <si>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</si>
  <si>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</si>
  <si>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</si>
  <si>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</si>
  <si>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</si>
  <si>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</si>
  <si>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</si>
  <si>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</si>
  <si>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</si>
  <si>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</si>
  <si>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</si>
  <si>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</si>
  <si>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</si>
  <si>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</si>
  <si>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</si>
  <si>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</si>
  <si>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</si>
  <si>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</si>
  <si>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</si>
  <si>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</si>
  <si>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</si>
  <si>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</si>
  <si>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</si>
  <si>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</si>
  <si>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</si>
  <si>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</si>
  <si>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</si>
  <si>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</si>
  <si>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</si>
  <si>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</si>
  <si>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</si>
  <si>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</si>
  <si>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</si>
  <si>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</si>
  <si>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</si>
  <si>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</si>
  <si>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</si>
  <si>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</si>
  <si>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</si>
  <si>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</si>
  <si>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</si>
  <si>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</si>
  <si>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</si>
  <si>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</si>
  <si>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</si>
  <si>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</si>
  <si>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</si>
  <si>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</si>
  <si>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</si>
  <si>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</si>
  <si>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</si>
  <si>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</si>
  <si>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</si>
  <si>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</si>
  <si>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</si>
  <si>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</si>
  <si>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</si>
  <si>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</si>
  <si>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</si>
  <si>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</si>
  <si>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</si>
  <si>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</si>
  <si>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</si>
  <si>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</si>
  <si>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</si>
  <si>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</si>
  <si>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</si>
  <si>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</si>
  <si>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</si>
  <si>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</si>
  <si>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</si>
  <si>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</si>
  <si>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</si>
  <si>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</si>
  <si>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</si>
  <si>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</si>
  <si>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</si>
  <si>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</si>
  <si>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</si>
  <si>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</si>
  <si>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</si>
  <si>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</si>
  <si>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</si>
  <si>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</si>
  <si>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</si>
  <si>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</si>
  <si>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</si>
  <si>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</si>
  <si>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</si>
  <si>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</si>
  <si>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</si>
  <si>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</si>
  <si>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</si>
  <si>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</si>
  <si>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</si>
  <si>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</si>
  <si>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</si>
  <si>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</si>
  <si>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</si>
  <si>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</si>
  <si>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</si>
  <si>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</si>
  <si>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</si>
  <si>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</si>
  <si>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</si>
  <si>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</si>
  <si>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</si>
  <si>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</si>
  <si>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</si>
  <si>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</si>
  <si>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</si>
  <si>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</si>
  <si>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</si>
  <si>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</si>
  <si>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</si>
  <si>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</si>
  <si>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</si>
  <si>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</si>
  <si>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</si>
  <si>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</si>
  <si>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</si>
  <si>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</si>
  <si>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</si>
  <si>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</si>
  <si>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</si>
  <si>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</si>
  <si>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</si>
  <si>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</si>
  <si>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</si>
  <si>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</si>
  <si>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</si>
  <si>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</si>
  <si>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</si>
  <si>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</si>
  <si>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</si>
  <si>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</si>
  <si>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</si>
  <si>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</si>
  <si>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</si>
  <si>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</si>
  <si>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</si>
  <si>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</si>
  <si>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</si>
  <si>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</si>
  <si>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</si>
  <si>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</si>
  <si>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</si>
  <si>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</si>
  <si>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</si>
  <si>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</si>
  <si>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</si>
  <si>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</si>
  <si>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</si>
  <si>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</si>
  <si>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</si>
  <si>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</si>
  <si>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</si>
  <si>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</si>
  <si>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</si>
  <si>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</si>
  <si>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</si>
  <si>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</si>
  <si>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</si>
  <si>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</si>
  <si>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</si>
  <si>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</si>
  <si>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</si>
  <si>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</si>
  <si>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</si>
  <si>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</si>
  <si>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</si>
  <si>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</si>
  <si>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</si>
  <si>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</si>
  <si>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</si>
  <si>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</si>
  <si>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</si>
  <si>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</si>
  <si>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</si>
  <si>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</si>
  <si>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</si>
  <si>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</si>
  <si>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</si>
  <si>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</si>
  <si>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</si>
  <si>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</si>
  <si>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</si>
  <si>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</si>
  <si>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</si>
  <si>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</si>
  <si>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</si>
  <si>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</si>
  <si>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</si>
  <si>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</si>
  <si>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</si>
  <si>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</si>
  <si>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</si>
  <si>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</si>
  <si>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</si>
  <si>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</si>
  <si>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</si>
  <si>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</si>
  <si>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</si>
  <si>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</si>
  <si>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</si>
  <si>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</si>
  <si>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</si>
  <si>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</si>
  <si>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</si>
  <si>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</si>
  <si>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</si>
  <si>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</si>
  <si>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</si>
  <si>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</si>
  <si>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</si>
  <si>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</si>
  <si>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</si>
  <si>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</si>
  <si>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</si>
  <si>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</si>
  <si>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</si>
  <si>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</si>
  <si>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</si>
  <si>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</si>
  <si>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</si>
  <si>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</si>
  <si>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</si>
  <si>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</si>
  <si>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</si>
  <si>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</si>
  <si>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</si>
  <si>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</si>
  <si>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</si>
  <si>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</si>
  <si>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</si>
  <si>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</si>
  <si>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</si>
  <si>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</si>
  <si>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</si>
  <si>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</si>
  <si>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</si>
  <si>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</si>
  <si>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</si>
  <si>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</si>
  <si>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</si>
  <si>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</si>
  <si>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</si>
  <si>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</si>
  <si>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</si>
  <si>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</si>
  <si>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</si>
  <si>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</si>
  <si>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</si>
  <si>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</si>
  <si>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</si>
  <si>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</si>
  <si>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</si>
  <si>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</si>
  <si>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</si>
  <si>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</si>
  <si>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</si>
  <si>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</si>
  <si>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</si>
  <si>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</si>
  <si>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</si>
  <si>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</si>
  <si>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</si>
  <si>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</si>
  <si>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</si>
  <si>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</si>
  <si>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</si>
  <si>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</si>
  <si>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</si>
  <si>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</si>
  <si>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</si>
  <si>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</si>
  <si>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</si>
  <si>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</si>
  <si>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</si>
  <si>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</si>
  <si>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</si>
  <si>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</si>
  <si>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</si>
  <si>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</si>
  <si>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</si>
  <si>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</si>
  <si>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</si>
  <si>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</si>
  <si>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</si>
  <si>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</si>
  <si>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</si>
  <si>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</si>
  <si>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</si>
  <si>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</si>
  <si>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</si>
  <si>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</si>
  <si>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</si>
  <si>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</si>
  <si>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</si>
  <si>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</si>
  <si>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</si>
  <si>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</si>
  <si>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</si>
  <si>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</si>
  <si>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</si>
  <si>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</si>
  <si>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</si>
  <si>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</si>
  <si>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</si>
  <si>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</si>
  <si>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</si>
  <si>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</si>
  <si>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</si>
  <si>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</si>
  <si>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</si>
  <si>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</si>
  <si>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</si>
  <si>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</si>
  <si>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</si>
  <si>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</si>
  <si>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</si>
  <si>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</si>
  <si>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</si>
  <si>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</si>
  <si>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</si>
  <si>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</si>
  <si>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</si>
  <si>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</si>
  <si>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</si>
  <si>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</si>
  <si>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</si>
  <si>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</si>
  <si>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</si>
  <si>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</si>
  <si>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</si>
  <si>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</si>
  <si>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</si>
  <si>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</si>
  <si>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</si>
  <si>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</si>
  <si>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</si>
  <si>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</si>
  <si>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</si>
  <si>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</si>
  <si>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</si>
  <si>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</si>
  <si>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</si>
  <si>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</si>
  <si>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</si>
  <si>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</si>
  <si>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</si>
  <si>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</si>
  <si>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</si>
  <si>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</si>
  <si>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</si>
  <si>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</si>
  <si>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</si>
  <si>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</si>
  <si>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</si>
  <si>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</si>
  <si>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</si>
  <si>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</si>
  <si>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</si>
  <si>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</si>
  <si>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</si>
  <si>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</si>
  <si>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</si>
  <si>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</si>
  <si>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</si>
  <si>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</si>
  <si>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</si>
  <si>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</si>
  <si>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</si>
  <si>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</si>
  <si>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</si>
  <si>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</si>
  <si>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</si>
  <si>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</si>
  <si>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</si>
  <si>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</si>
  <si>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</si>
  <si>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</si>
  <si>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</si>
  <si>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</si>
  <si>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</si>
  <si>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</si>
  <si>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</si>
  <si>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</si>
  <si>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</si>
  <si>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</si>
  <si>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</si>
  <si>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</si>
  <si>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</si>
  <si>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</si>
  <si>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</si>
  <si>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</si>
  <si>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</si>
  <si>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</si>
  <si>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</si>
  <si>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</si>
  <si>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</si>
  <si>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</si>
  <si>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</si>
  <si>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</si>
  <si>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</si>
  <si>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</si>
  <si>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</si>
  <si>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</si>
  <si>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</si>
  <si>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</si>
  <si>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</si>
  <si>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</si>
  <si>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</si>
  <si>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</si>
  <si>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</si>
  <si>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</si>
  <si>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</si>
  <si>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</si>
  <si>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</si>
  <si>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</si>
  <si>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</si>
  <si>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</si>
  <si>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</si>
  <si>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</si>
  <si>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</si>
  <si>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</si>
  <si>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</si>
  <si>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</si>
  <si>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</si>
  <si>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</si>
  <si>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</si>
  <si>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</si>
  <si>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</si>
  <si>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</si>
  <si>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</si>
  <si>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</si>
  <si>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</si>
  <si>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</si>
  <si>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</si>
  <si>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</si>
  <si>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</si>
  <si>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</si>
  <si>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</si>
  <si>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</si>
  <si>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</si>
  <si>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</si>
  <si>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</si>
  <si>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</si>
  <si>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</si>
  <si>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</si>
  <si>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</si>
  <si>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</si>
  <si>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</si>
  <si>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</si>
  <si>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</si>
  <si>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</si>
  <si>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</si>
  <si>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</si>
  <si>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</si>
  <si>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</si>
  <si>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</si>
  <si>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</si>
  <si>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</si>
  <si>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</si>
  <si>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</si>
  <si>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</si>
  <si>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</si>
  <si>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</si>
  <si>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</si>
  <si>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</si>
  <si>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</si>
  <si>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</si>
  <si>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</si>
  <si>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</si>
  <si>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</si>
  <si>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</si>
  <si>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</si>
  <si>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</si>
  <si>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</si>
  <si>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</si>
  <si>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</si>
  <si>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</si>
  <si>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</si>
  <si>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</si>
  <si>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</si>
  <si>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</si>
  <si>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</si>
  <si>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</si>
  <si>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</si>
  <si>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</si>
  <si>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</si>
  <si>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</si>
  <si>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</si>
  <si>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</si>
  <si>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</si>
  <si>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</si>
  <si>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</si>
  <si>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</si>
  <si>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</si>
  <si>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</si>
  <si>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</si>
  <si>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</si>
  <si>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</si>
  <si>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</si>
  <si>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</si>
  <si>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</si>
  <si>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</si>
  <si>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</si>
  <si>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</si>
  <si>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</si>
  <si>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</si>
  <si>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</si>
  <si>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</si>
  <si>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</si>
  <si>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</si>
  <si>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</si>
  <si>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</si>
  <si>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</si>
  <si>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</si>
  <si>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</si>
  <si>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</si>
  <si>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</si>
  <si>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</si>
  <si>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</si>
  <si>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</si>
  <si>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</si>
  <si>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</si>
  <si>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</si>
  <si>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</si>
  <si>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</si>
  <si>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</si>
  <si>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</si>
  <si>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</si>
  <si>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</si>
  <si>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</si>
  <si>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</si>
  <si>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</si>
  <si>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</si>
  <si>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</si>
  <si>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</si>
  <si>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</si>
  <si>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</si>
  <si>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</si>
  <si>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</si>
  <si>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</si>
  <si>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</si>
  <si>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</si>
  <si>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</si>
  <si>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</si>
  <si>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</si>
  <si>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</si>
  <si>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</si>
  <si>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</si>
  <si>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</si>
  <si>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</si>
  <si>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</si>
  <si>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</si>
  <si>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</si>
  <si>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</si>
  <si>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</si>
  <si>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</si>
  <si>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</si>
  <si>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</si>
  <si>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</si>
  <si>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</si>
  <si>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</si>
  <si>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</si>
  <si>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</si>
  <si>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</si>
  <si>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</si>
  <si>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</si>
  <si>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</si>
  <si>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</si>
  <si>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</si>
  <si>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</si>
  <si>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</si>
  <si>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</si>
  <si>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</si>
  <si>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</si>
  <si>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</si>
  <si>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</si>
  <si>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</si>
  <si>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</si>
  <si>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</si>
  <si>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</si>
  <si>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</si>
  <si>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</si>
  <si>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</si>
  <si>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</si>
  <si>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</si>
  <si>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</si>
  <si>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</si>
  <si>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</si>
  <si>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</si>
  <si>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</si>
  <si>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</si>
  <si>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</si>
  <si>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</si>
  <si>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</si>
  <si>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</si>
  <si>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</si>
  <si>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</si>
  <si>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</si>
  <si>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</si>
  <si>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</si>
  <si>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</si>
  <si>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</si>
  <si>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</si>
  <si>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</si>
  <si>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</si>
  <si>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</si>
  <si>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</si>
  <si>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</si>
  <si>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</si>
  <si>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</si>
  <si>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</si>
  <si>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</si>
  <si>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</si>
  <si>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</si>
  <si>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</si>
  <si>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</si>
  <si>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</si>
  <si>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</si>
  <si>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</si>
  <si>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</si>
  <si>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</si>
  <si>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</si>
  <si>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</si>
  <si>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</si>
  <si>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</si>
  <si>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</si>
  <si>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</si>
  <si>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</si>
  <si>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</si>
  <si>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</si>
  <si>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</si>
  <si>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</si>
  <si>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</si>
  <si>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</si>
  <si>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</si>
  <si>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</si>
  <si>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</si>
  <si>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</si>
  <si>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</si>
  <si>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</si>
  <si>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</si>
  <si>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</si>
  <si>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</si>
  <si>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</si>
  <si>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</si>
  <si>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</si>
  <si>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</si>
  <si>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</si>
  <si>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</si>
  <si>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</si>
  <si>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</si>
  <si>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</si>
  <si>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</si>
  <si>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</si>
  <si>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</si>
  <si>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</si>
  <si>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</si>
  <si>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</si>
  <si>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</si>
  <si>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</si>
  <si>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</si>
  <si>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</si>
  <si>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</si>
  <si>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</si>
  <si>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</si>
  <si>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</si>
  <si>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</si>
  <si>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</si>
  <si>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</si>
  <si>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</si>
  <si>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</si>
  <si>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</si>
  <si>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</si>
  <si>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</si>
  <si>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</si>
  <si>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</si>
  <si>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</si>
  <si>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</si>
  <si>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</si>
  <si>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</si>
  <si>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</si>
  <si>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</si>
  <si>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</si>
  <si>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</si>
  <si>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</si>
  <si>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</si>
  <si>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</si>
  <si>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</si>
  <si>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</si>
  <si>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</si>
  <si>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</si>
  <si>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</si>
  <si>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</si>
  <si>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</si>
  <si>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</si>
  <si>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</si>
  <si>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</si>
  <si>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</si>
  <si>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</si>
  <si>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</si>
  <si>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</si>
  <si>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</si>
  <si>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</si>
  <si>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</si>
  <si>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</si>
  <si>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</si>
  <si>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</si>
  <si>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</si>
  <si>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</si>
  <si>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</si>
  <si>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</si>
  <si>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</si>
  <si>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</si>
  <si>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</si>
  <si>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</si>
  <si>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</si>
  <si>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</si>
  <si>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</si>
  <si>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</si>
  <si>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</si>
  <si>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</si>
  <si>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</si>
  <si>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</si>
  <si>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</si>
  <si>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</si>
  <si>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</si>
  <si>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</si>
  <si>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</si>
  <si>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</si>
  <si>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</si>
  <si>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</si>
  <si>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</si>
  <si>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</si>
  <si>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</si>
  <si>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</si>
  <si>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</si>
  <si>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</si>
  <si>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</si>
  <si>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</si>
  <si>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</si>
  <si>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</si>
  <si>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</si>
  <si>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</si>
  <si>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</si>
  <si>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</si>
  <si>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</si>
  <si>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</si>
  <si>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</si>
  <si>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</si>
  <si>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</si>
  <si>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</si>
  <si>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</si>
  <si>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</si>
  <si>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</si>
  <si>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</si>
  <si>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</si>
  <si>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</si>
  <si>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</si>
  <si>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</si>
  <si>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</si>
  <si>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</si>
  <si>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</si>
  <si>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</si>
  <si>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</si>
  <si>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</si>
  <si>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</si>
  <si>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</si>
  <si>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</si>
  <si>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</si>
  <si>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</si>
  <si>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</si>
  <si>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</si>
  <si>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</si>
  <si>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</si>
  <si>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</si>
  <si>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</si>
  <si>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</si>
  <si>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</si>
  <si>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</si>
  <si>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</si>
  <si>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</si>
  <si>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</si>
  <si>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</si>
  <si>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</si>
  <si>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</si>
  <si>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</si>
  <si>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</si>
  <si>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</si>
  <si>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</si>
  <si>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</si>
  <si>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</si>
  <si>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</si>
  <si>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</si>
  <si>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</si>
  <si>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</si>
  <si>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</si>
  <si>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</si>
  <si>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</si>
  <si>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</si>
  <si>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</si>
  <si>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</si>
  <si>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</si>
  <si>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</si>
  <si>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</si>
  <si>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</si>
  <si>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</si>
  <si>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</si>
  <si>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</si>
  <si>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</si>
  <si>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</si>
  <si>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</si>
  <si>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</si>
  <si>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</si>
  <si>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</si>
  <si>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</si>
  <si>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</si>
  <si>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</si>
  <si>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</si>
  <si>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</si>
  <si>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</si>
  <si>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</si>
  <si>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</si>
  <si>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</si>
  <si>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</si>
  <si>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</si>
  <si>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</si>
  <si>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</si>
  <si>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</si>
  <si>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</si>
  <si>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</si>
  <si>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</si>
  <si>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</si>
  <si>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</si>
  <si>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</si>
  <si>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</si>
  <si>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</si>
  <si>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</si>
  <si>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</si>
  <si>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</si>
  <si>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</si>
  <si>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</si>
  <si>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</si>
  <si>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</si>
  <si>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</si>
  <si>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</si>
  <si>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</si>
  <si>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</si>
  <si>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</si>
  <si>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</si>
  <si>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</si>
  <si>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</si>
  <si>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</si>
  <si>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</si>
  <si>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</si>
  <si>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</si>
  <si>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</si>
  <si>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</si>
  <si>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</si>
  <si>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</si>
  <si>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</si>
  <si>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</si>
  <si>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</si>
  <si>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</si>
  <si>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</si>
  <si>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</si>
  <si>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</si>
  <si>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</si>
  <si>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</si>
  <si>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</si>
  <si>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</si>
  <si>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</si>
  <si>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</si>
  <si>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</si>
  <si>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</si>
  <si>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</si>
  <si>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</si>
  <si>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</si>
  <si>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</si>
  <si>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</si>
  <si>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</si>
  <si>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</si>
  <si>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</si>
  <si>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</si>
  <si>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</si>
  <si>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</si>
  <si>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</si>
  <si>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</si>
  <si>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</si>
  <si>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</si>
  <si>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</si>
  <si>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</si>
  <si>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</si>
  <si>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</si>
  <si>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</si>
  <si>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</si>
  <si>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</si>
  <si>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</si>
  <si>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</si>
  <si>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</si>
  <si>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</si>
  <si>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</si>
  <si>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</si>
  <si>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</si>
  <si>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</si>
  <si>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</si>
  <si>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</si>
  <si>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</si>
  <si>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</si>
  <si>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</si>
  <si>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</si>
  <si>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</si>
  <si>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</si>
  <si>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</si>
  <si>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</si>
  <si>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</si>
  <si>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</si>
  <si>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</si>
  <si>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</si>
  <si>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</si>
  <si>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</si>
  <si>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</si>
  <si>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</si>
  <si>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</si>
  <si>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</si>
  <si>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</si>
  <si>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</si>
  <si>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</si>
  <si>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</si>
  <si>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</si>
  <si>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</si>
  <si>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</si>
  <si>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</si>
  <si>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</si>
  <si>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</si>
  <si>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</si>
  <si>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</si>
  <si>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</si>
  <si>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</si>
  <si>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</si>
  <si>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</si>
  <si>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</si>
  <si>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</si>
  <si>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</si>
  <si>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</si>
  <si>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</si>
  <si>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</si>
  <si>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</si>
  <si>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</si>
  <si>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</si>
  <si>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</si>
  <si>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</si>
  <si>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</si>
  <si>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</si>
  <si>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</si>
  <si>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</si>
  <si>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</si>
  <si>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</si>
  <si>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</si>
  <si>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</si>
  <si>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</si>
  <si>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</si>
  <si>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</si>
  <si>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</si>
  <si>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</si>
  <si>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</si>
  <si>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</si>
  <si>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</si>
  <si>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</si>
  <si>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</si>
  <si>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</si>
  <si>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</si>
  <si>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</si>
  <si>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</si>
  <si>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</si>
  <si>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</si>
  <si>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</si>
  <si>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</si>
  <si>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</si>
  <si>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</si>
  <si>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</si>
  <si>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</si>
  <si>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</si>
  <si>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</si>
  <si>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</si>
  <si>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</si>
  <si>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</si>
  <si>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</si>
  <si>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</si>
  <si>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</si>
  <si>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</si>
  <si>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</si>
  <si>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</si>
  <si>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</si>
  <si>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</si>
  <si>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</si>
  <si>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</si>
  <si>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</si>
  <si>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</si>
  <si>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</si>
  <si>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</si>
  <si>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</si>
  <si>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</si>
  <si>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</si>
  <si>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</si>
  <si>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</si>
  <si>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</si>
  <si>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</si>
  <si>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</si>
  <si>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</si>
  <si>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</si>
  <si>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</si>
  <si>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</si>
  <si>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</si>
  <si>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</si>
  <si>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</si>
  <si>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</si>
  <si>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</si>
  <si>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</si>
  <si>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</si>
  <si>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</si>
  <si>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</si>
  <si>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</si>
  <si>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</si>
  <si>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</si>
  <si>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</si>
  <si>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</si>
  <si>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</si>
  <si>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</si>
  <si>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</si>
  <si>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</si>
  <si>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</si>
  <si>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</si>
  <si>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</si>
  <si>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</si>
  <si>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</si>
  <si>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</si>
  <si>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</si>
  <si>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</si>
  <si>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</si>
  <si>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</si>
  <si>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</si>
  <si>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</si>
  <si>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</si>
  <si>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</si>
  <si>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</si>
  <si>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</si>
  <si>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</si>
  <si>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</si>
  <si>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</si>
  <si>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</si>
  <si>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</si>
  <si>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</si>
  <si>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</si>
  <si>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</si>
  <si>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</si>
  <si>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</si>
  <si>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</si>
  <si>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</si>
  <si>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</si>
  <si>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</si>
  <si>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</si>
  <si>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</si>
  <si>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</si>
  <si>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</si>
  <si>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</si>
  <si>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</si>
  <si>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</si>
  <si>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</si>
  <si>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</si>
  <si>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</si>
  <si>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</si>
  <si>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</si>
  <si>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</si>
  <si>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</si>
  <si>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</si>
  <si>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</si>
  <si>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</si>
  <si>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</si>
  <si>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</si>
  <si>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</si>
  <si>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</si>
  <si>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</si>
  <si>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</si>
  <si>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</si>
  <si>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</si>
  <si>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</si>
  <si>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</si>
  <si>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</si>
  <si>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</si>
  <si>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</si>
  <si>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</si>
  <si>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</si>
  <si>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</si>
  <si>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</si>
  <si>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</si>
  <si>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</si>
  <si>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</si>
  <si>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</si>
  <si>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</si>
  <si>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</si>
  <si>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</si>
  <si>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</si>
  <si>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</si>
  <si>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</si>
  <si>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</si>
  <si>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</si>
  <si>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</si>
  <si>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</si>
  <si>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</si>
  <si>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</si>
  <si>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</si>
  <si>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</si>
  <si>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</si>
  <si>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</si>
  <si>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</si>
  <si>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</si>
  <si>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</si>
  <si>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</si>
  <si>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</si>
  <si>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</si>
  <si>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</si>
  <si>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</si>
  <si>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</si>
  <si>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</si>
  <si>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</si>
  <si>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</si>
  <si>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</si>
  <si>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</si>
  <si>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</si>
  <si>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</si>
  <si>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</si>
  <si>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</si>
  <si>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</si>
  <si>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</si>
  <si>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</si>
  <si>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</si>
  <si>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</si>
  <si>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</si>
  <si>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</si>
  <si>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</si>
  <si>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</si>
  <si>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</si>
  <si>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</si>
  <si>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</si>
  <si>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</si>
  <si>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</si>
  <si>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</si>
  <si>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</si>
  <si>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</si>
  <si>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</si>
  <si>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</si>
  <si>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</si>
  <si>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</si>
  <si>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</si>
  <si>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</si>
  <si>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</si>
  <si>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</si>
  <si>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</si>
  <si>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</si>
  <si>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</si>
  <si>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</si>
  <si>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</si>
  <si>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</si>
  <si>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</si>
  <si>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</si>
  <si>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</si>
  <si>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</si>
  <si>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</si>
  <si>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</si>
  <si>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</si>
  <si>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</si>
  <si>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</si>
  <si>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</si>
  <si>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</si>
  <si>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</si>
  <si>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</si>
  <si>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</si>
  <si>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</si>
  <si>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</si>
  <si>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</si>
  <si>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</si>
  <si>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</si>
  <si>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</si>
  <si>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</si>
  <si>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</si>
  <si>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</si>
  <si>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</si>
  <si>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</si>
  <si>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</si>
  <si>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</si>
  <si>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</si>
  <si>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</si>
  <si>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</si>
  <si>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</si>
  <si>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</si>
  <si>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</si>
  <si>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</si>
  <si>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</si>
  <si>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</si>
  <si>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</si>
  <si>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</si>
  <si>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</si>
  <si>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</si>
  <si>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</si>
  <si>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</si>
  <si>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</si>
  <si>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</si>
  <si>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</si>
  <si>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</si>
  <si>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</si>
  <si>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</si>
  <si>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</si>
  <si>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</si>
  <si>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</si>
  <si>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</si>
  <si>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</si>
  <si>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</si>
  <si>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</si>
  <si>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</si>
  <si>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</si>
  <si>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</si>
  <si>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</si>
  <si>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</si>
  <si>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</si>
  <si>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</si>
  <si>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</si>
  <si>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</si>
  <si>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</si>
  <si>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</si>
  <si>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</si>
  <si>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</si>
  <si>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</si>
  <si>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</si>
  <si>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</si>
  <si>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</si>
  <si>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</si>
  <si>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</si>
  <si>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</si>
  <si>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</si>
  <si>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</si>
  <si>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</si>
  <si>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</si>
  <si>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</si>
  <si>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</si>
  <si>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</si>
  <si>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</si>
  <si>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</si>
  <si>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</si>
  <si>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</si>
  <si>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</si>
  <si>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</si>
  <si>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</si>
  <si>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</si>
  <si>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</si>
  <si>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</si>
  <si>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</si>
  <si>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</si>
  <si>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</si>
  <si>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</si>
  <si>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</si>
  <si>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</si>
  <si>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</si>
  <si>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</si>
  <si>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</si>
  <si>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</si>
  <si>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</si>
  <si>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</si>
  <si>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</si>
  <si>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</si>
  <si>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</si>
  <si>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</si>
  <si>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</si>
  <si>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</si>
  <si>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</si>
  <si>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</si>
  <si>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</si>
  <si>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</si>
  <si>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</si>
  <si>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</si>
  <si>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</si>
  <si>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</si>
  <si>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</si>
  <si>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</si>
  <si>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</si>
  <si>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</si>
  <si>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</si>
  <si>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</si>
  <si>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</si>
  <si>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</si>
  <si>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</si>
  <si>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</si>
  <si>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</si>
  <si>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</si>
  <si>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</si>
  <si>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</si>
  <si>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</si>
  <si>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</si>
  <si>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</si>
  <si>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</si>
  <si>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</si>
  <si>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</si>
  <si>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</si>
  <si>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</si>
  <si>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</si>
  <si>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</si>
  <si>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</si>
  <si>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</si>
  <si>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</si>
  <si>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</si>
  <si>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</si>
  <si>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</si>
  <si>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</si>
  <si>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</si>
  <si>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</si>
  <si>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</si>
  <si>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</si>
  <si>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</si>
  <si>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</si>
  <si>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</si>
  <si>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</si>
  <si>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</si>
  <si>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</si>
  <si>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</si>
  <si>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</si>
  <si>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</si>
  <si>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</si>
  <si>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</si>
  <si>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</si>
  <si>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</si>
  <si>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</si>
  <si>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</si>
  <si>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</si>
  <si>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</si>
  <si>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</si>
  <si>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</si>
  <si>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</si>
  <si>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</si>
  <si>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</si>
  <si>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</si>
  <si>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</si>
  <si>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</si>
  <si>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</si>
  <si>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</si>
  <si>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</si>
  <si>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</si>
  <si>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</si>
  <si>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</si>
  <si>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</si>
  <si>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</si>
  <si>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</si>
  <si>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</si>
  <si>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</si>
  <si>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</si>
  <si>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</si>
  <si>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</si>
  <si>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</si>
  <si>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</si>
  <si>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</si>
  <si>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</si>
  <si>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</si>
  <si>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</si>
  <si>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</si>
  <si>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</si>
  <si>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</si>
  <si>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</si>
  <si>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</si>
  <si>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</si>
  <si>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</si>
  <si>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</si>
  <si>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</si>
  <si>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</si>
  <si>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</si>
  <si>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</si>
  <si>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</si>
  <si>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</si>
  <si>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</si>
  <si>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</si>
  <si>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</si>
  <si>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</si>
  <si>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</si>
  <si>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</si>
  <si>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</si>
  <si>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</si>
  <si>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</si>
  <si>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</si>
  <si>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</si>
  <si>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</si>
  <si>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</si>
  <si>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</si>
  <si>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</si>
  <si>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</si>
  <si>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</si>
  <si>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</si>
  <si>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</si>
  <si>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</si>
  <si>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</si>
  <si>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</si>
  <si>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</si>
  <si>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</si>
  <si>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</si>
  <si>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</si>
  <si>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</si>
  <si>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</si>
  <si>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</si>
  <si>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</si>
  <si>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</si>
  <si>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</si>
  <si>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</si>
  <si>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</si>
  <si>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</si>
  <si>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</si>
  <si>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</si>
  <si>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</si>
  <si>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</si>
  <si>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</si>
  <si>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</si>
  <si>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</si>
  <si>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</si>
  <si>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</si>
  <si>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</si>
  <si>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</si>
  <si>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</si>
  <si>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</si>
  <si>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</si>
  <si>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</si>
  <si>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</si>
  <si>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</si>
  <si>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</si>
  <si>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</si>
  <si>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</si>
  <si>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</si>
  <si>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</si>
  <si>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</si>
  <si>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</si>
  <si>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</si>
  <si>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</si>
  <si>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</si>
  <si>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</si>
  <si>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</si>
  <si>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</si>
  <si>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</si>
  <si>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</si>
  <si>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</si>
  <si>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</si>
  <si>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</si>
  <si>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</si>
  <si>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</si>
  <si>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</si>
  <si>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</si>
  <si>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</si>
  <si>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</si>
  <si>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</si>
  <si>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</si>
  <si>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</si>
  <si>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</si>
  <si>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</si>
  <si>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</si>
  <si>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</si>
  <si>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</si>
  <si>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</si>
  <si>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</si>
  <si>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</si>
  <si>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</si>
  <si>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</si>
  <si>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</si>
  <si>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</si>
  <si>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</si>
  <si>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</si>
  <si>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</si>
  <si>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</si>
  <si>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</si>
  <si>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</si>
  <si>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</si>
  <si>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</si>
  <si>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</si>
  <si>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</si>
  <si>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</si>
  <si>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</si>
  <si>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</si>
  <si>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</si>
  <si>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</si>
  <si>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</si>
  <si>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</si>
  <si>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</si>
  <si>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</si>
  <si>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</si>
  <si>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</si>
  <si>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</si>
  <si>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</si>
  <si>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</si>
  <si>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</si>
  <si>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</si>
  <si>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</si>
  <si>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</si>
  <si>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</si>
  <si>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</si>
  <si>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</si>
  <si>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</si>
  <si>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</si>
  <si>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</si>
  <si>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</si>
  <si>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</si>
  <si>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</si>
  <si>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</si>
  <si>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</si>
  <si>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</si>
  <si>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</si>
  <si>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</si>
  <si>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</si>
  <si>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</si>
  <si>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</si>
  <si>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</si>
  <si>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</si>
  <si>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</si>
  <si>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</si>
  <si>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</si>
  <si>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</si>
  <si>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</si>
  <si>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</si>
  <si>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</si>
  <si>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</si>
  <si>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</si>
  <si>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</si>
  <si>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</si>
  <si>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</si>
  <si>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</si>
  <si>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</si>
  <si>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</si>
  <si>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</si>
  <si>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</si>
  <si>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</si>
  <si>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</si>
  <si>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</si>
  <si>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</si>
  <si>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</si>
  <si>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</si>
  <si>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</si>
  <si>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</si>
  <si>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</si>
  <si>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</si>
  <si>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</si>
  <si>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</si>
  <si>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</si>
  <si>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</si>
  <si>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</si>
  <si>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</si>
  <si>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</si>
  <si>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</si>
  <si>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</si>
  <si>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</si>
  <si>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</si>
  <si>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</si>
  <si>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</si>
  <si>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</si>
  <si>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</si>
  <si>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</si>
  <si>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</si>
  <si>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</si>
  <si>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</si>
  <si>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</si>
  <si>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</si>
  <si>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</si>
  <si>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</si>
  <si>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</si>
  <si>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</si>
  <si>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</si>
  <si>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</si>
  <si>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</si>
  <si>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</si>
  <si>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</si>
  <si>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</si>
  <si>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</si>
  <si>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</si>
  <si>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</si>
  <si>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</si>
  <si>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</si>
  <si>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</si>
  <si>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</si>
  <si>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</si>
  <si>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</si>
  <si>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</si>
  <si>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</si>
  <si>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</si>
  <si>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</si>
  <si>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</si>
  <si>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</si>
  <si>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</si>
  <si>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</si>
  <si>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</si>
  <si>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</si>
  <si>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</si>
  <si>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</si>
  <si>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</si>
  <si>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</si>
  <si>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</si>
  <si>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</si>
  <si>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</si>
  <si>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</si>
  <si>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</si>
  <si>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</si>
  <si>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</si>
  <si>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</si>
  <si>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</si>
  <si>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</si>
  <si>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</si>
  <si>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</si>
  <si>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</si>
  <si>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</si>
  <si>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</si>
  <si>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</si>
  <si>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</si>
  <si>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</si>
  <si>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</si>
  <si>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</si>
  <si>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</si>
  <si>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</si>
  <si>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</si>
  <si>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</si>
  <si>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</si>
  <si>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</si>
  <si>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</si>
  <si>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</si>
  <si>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</si>
  <si>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</si>
  <si>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</si>
  <si>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</si>
  <si>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</si>
  <si>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</si>
  <si>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</si>
  <si>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</si>
  <si>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</si>
  <si>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</si>
  <si>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</si>
  <si>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</si>
  <si>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</si>
  <si>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</si>
  <si>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</si>
  <si>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</si>
  <si>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</si>
  <si>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</si>
  <si>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</si>
  <si>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</si>
  <si>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</si>
  <si>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</si>
  <si>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</si>
  <si>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</si>
  <si>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</si>
  <si>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</si>
  <si>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</si>
  <si>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</si>
  <si>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</si>
  <si>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</si>
  <si>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</si>
  <si>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</si>
  <si>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</si>
  <si>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</si>
  <si>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</si>
  <si>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</si>
  <si>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</si>
  <si>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</si>
  <si>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</si>
  <si>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</si>
  <si>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</si>
  <si>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</si>
  <si>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</si>
  <si>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</si>
  <si>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</si>
  <si>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</si>
  <si>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</si>
  <si>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</si>
  <si>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</si>
  <si>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</si>
  <si>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</si>
  <si>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</si>
  <si>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</si>
  <si>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</si>
  <si>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</si>
  <si>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</si>
  <si>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</si>
  <si>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</si>
  <si>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</si>
  <si>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</si>
  <si>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</si>
  <si>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</si>
  <si>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</si>
  <si>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</si>
  <si>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</si>
  <si>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</si>
  <si>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</si>
  <si>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</si>
  <si>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</si>
  <si>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</si>
  <si>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</si>
  <si>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</si>
  <si>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</si>
  <si>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</si>
  <si>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</si>
  <si>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</si>
  <si>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</si>
  <si>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</si>
  <si>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</si>
  <si>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</si>
  <si>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</si>
  <si>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</si>
  <si>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</si>
  <si>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</si>
  <si>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</si>
  <si>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</si>
  <si>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</si>
  <si>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</si>
  <si>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</si>
  <si>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</si>
  <si>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</si>
  <si>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</si>
  <si>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</si>
  <si>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</si>
  <si>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</si>
  <si>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</si>
  <si>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</si>
  <si>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</si>
  <si>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</si>
  <si>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</si>
  <si>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</si>
  <si>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</si>
  <si>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</si>
  <si>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</si>
  <si>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</si>
  <si>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</si>
  <si>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</si>
  <si>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</si>
  <si>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</si>
  <si>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</si>
  <si>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</si>
  <si>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</si>
  <si>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</si>
  <si>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</si>
  <si>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</si>
  <si>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</si>
  <si>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</si>
  <si>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</si>
  <si>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</si>
  <si>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</si>
  <si>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</si>
  <si>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</si>
  <si>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</si>
  <si>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</si>
  <si>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</si>
  <si>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</si>
  <si>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</si>
  <si>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</si>
  <si>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</si>
  <si>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</si>
  <si>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</si>
  <si>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</si>
  <si>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</si>
  <si>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</si>
  <si>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</si>
  <si>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</si>
  <si>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</si>
  <si>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</si>
  <si>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</si>
  <si>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</si>
  <si>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</si>
  <si>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</si>
  <si>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</si>
  <si>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</si>
  <si>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</si>
  <si>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</si>
  <si>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</si>
  <si>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</si>
  <si>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</si>
  <si>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</si>
  <si>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</si>
  <si>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</si>
  <si>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</si>
  <si>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</si>
  <si>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</si>
  <si>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</si>
  <si>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</si>
  <si>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</si>
  <si>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</si>
  <si>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</si>
  <si>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</si>
  <si>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</si>
  <si>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</si>
  <si>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</si>
  <si>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</si>
  <si>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</si>
  <si>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</si>
  <si>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</si>
  <si>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</si>
  <si>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</si>
  <si>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</si>
  <si>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</si>
  <si>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</si>
  <si>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</si>
  <si>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</si>
  <si>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</si>
  <si>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</si>
  <si>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</si>
  <si>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</si>
  <si>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</si>
  <si>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</si>
  <si>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</si>
  <si>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</si>
  <si>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</si>
  <si>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</si>
  <si>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</si>
  <si>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</si>
  <si>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</si>
  <si>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</si>
  <si>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</si>
  <si>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</si>
  <si>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</si>
  <si>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</si>
  <si>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</si>
  <si>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</si>
  <si>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</si>
  <si>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</si>
  <si>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</si>
  <si>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</si>
  <si>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</si>
  <si>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</si>
  <si>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</si>
  <si>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</si>
  <si>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</si>
  <si>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</si>
  <si>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</si>
  <si>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</si>
  <si>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</si>
  <si>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</si>
  <si>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</si>
  <si>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</si>
  <si>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</si>
  <si>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</si>
  <si>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</si>
  <si>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</si>
  <si>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</si>
  <si>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</si>
  <si>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</si>
  <si>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</si>
  <si>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</si>
  <si>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</si>
  <si>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</si>
  <si>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</si>
  <si>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</si>
  <si>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</si>
  <si>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</si>
  <si>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</si>
  <si>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</si>
  <si>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</si>
  <si>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</si>
  <si>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</si>
  <si>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</si>
  <si>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</si>
  <si>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</si>
  <si>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</si>
  <si>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</si>
  <si>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</si>
  <si>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</si>
  <si>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</si>
  <si>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</si>
  <si>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</si>
  <si>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</si>
  <si>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</si>
  <si>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</si>
  <si>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</si>
  <si>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</si>
  <si>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</si>
  <si>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</si>
  <si>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</si>
  <si>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</si>
  <si>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</si>
  <si>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</si>
  <si>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</si>
  <si>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</si>
  <si>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</si>
  <si>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</si>
  <si>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</si>
  <si>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</si>
  <si>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</si>
  <si>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</si>
  <si>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</si>
  <si>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</si>
  <si>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</si>
  <si>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</si>
  <si>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</si>
  <si>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</si>
  <si>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</si>
  <si>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</si>
  <si>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</si>
  <si>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</si>
  <si>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</si>
  <si>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</si>
  <si>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</si>
  <si>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</si>
  <si>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</si>
  <si>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</si>
  <si>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</si>
  <si>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</si>
  <si>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</si>
  <si>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</si>
  <si>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</si>
  <si>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</si>
  <si>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</si>
  <si>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</si>
  <si>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</si>
  <si>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</si>
  <si>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</si>
  <si>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</si>
  <si>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</si>
  <si>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</si>
  <si>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</si>
  <si>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</si>
  <si>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</si>
  <si>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</si>
  <si>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</si>
  <si>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</si>
  <si>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</si>
  <si>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</si>
  <si>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</si>
  <si>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</si>
  <si>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</si>
  <si>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</si>
  <si>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</si>
  <si>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</si>
  <si>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</si>
  <si>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</si>
  <si>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</si>
  <si>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</si>
  <si>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</si>
  <si>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</si>
  <si>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</si>
  <si>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</si>
  <si>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</si>
  <si>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</si>
  <si>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</si>
  <si>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</si>
  <si>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</si>
  <si>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</si>
  <si>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</si>
  <si>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</si>
  <si>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</si>
  <si>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</si>
  <si>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</si>
  <si>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</si>
  <si>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</si>
  <si>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</si>
  <si>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</si>
  <si>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</si>
  <si>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</si>
  <si>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</si>
  <si>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</si>
  <si>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</si>
  <si>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</si>
  <si>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</si>
  <si>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</si>
  <si>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</si>
  <si>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</si>
  <si>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</si>
  <si>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</si>
  <si>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</si>
  <si>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</si>
  <si>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</si>
  <si>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</si>
  <si>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</si>
  <si>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</si>
  <si>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</si>
  <si>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</si>
  <si>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</si>
  <si>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</si>
  <si>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</si>
  <si>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</si>
  <si>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</si>
  <si>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</si>
  <si>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</si>
  <si>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</si>
  <si>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</si>
  <si>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</si>
  <si>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</si>
  <si>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</si>
  <si>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</si>
  <si>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</si>
  <si>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</si>
  <si>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</si>
  <si>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</si>
  <si>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</si>
  <si>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</si>
  <si>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</si>
  <si>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</si>
  <si>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</si>
  <si>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</si>
  <si>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</si>
  <si>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</si>
  <si>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</si>
  <si>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</si>
  <si>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</si>
  <si>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</si>
  <si>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</si>
  <si>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</si>
  <si>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</si>
  <si>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</si>
  <si>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</si>
  <si>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</si>
  <si>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</si>
  <si>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</si>
  <si>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</si>
  <si>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</si>
  <si>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</si>
  <si>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</si>
  <si>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</si>
  <si>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</si>
  <si>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</si>
  <si>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</si>
  <si>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</si>
  <si>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</si>
  <si>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</si>
  <si>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</si>
  <si>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</si>
  <si>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</si>
  <si>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</si>
  <si>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</si>
  <si>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</si>
  <si>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</si>
  <si>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</si>
  <si>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</si>
  <si>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</si>
  <si>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</si>
  <si>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</si>
  <si>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</si>
  <si>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</si>
  <si>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</si>
  <si>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</si>
  <si>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</si>
  <si>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</si>
  <si>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</si>
  <si>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</si>
  <si>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</si>
  <si>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</si>
  <si>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</si>
  <si>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</si>
  <si>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</si>
  <si>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</si>
  <si>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</si>
  <si>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</si>
  <si>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</si>
  <si>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</si>
  <si>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</si>
  <si>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</si>
  <si>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</si>
  <si>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</si>
  <si>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</si>
  <si>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</si>
  <si>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</si>
  <si>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</si>
  <si>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</si>
  <si>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</si>
  <si>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</si>
  <si>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</si>
  <si>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</si>
  <si>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</si>
  <si>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</si>
  <si>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</si>
  <si>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</si>
  <si>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</si>
  <si>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</si>
  <si>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</si>
  <si>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</si>
  <si>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</si>
  <si>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</si>
  <si>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</si>
  <si>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</si>
  <si>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</si>
  <si>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</si>
  <si>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</si>
  <si>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</si>
  <si>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</si>
  <si>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</si>
  <si>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</si>
  <si>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</si>
  <si>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</si>
  <si>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</si>
  <si>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</si>
  <si>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</si>
  <si>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</si>
  <si>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</si>
  <si>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</si>
  <si>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</si>
  <si>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</si>
  <si>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</si>
  <si>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</si>
  <si>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</si>
  <si>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</si>
  <si>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</si>
  <si>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</si>
  <si>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</si>
  <si>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</si>
  <si>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</si>
  <si>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</si>
  <si>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</si>
  <si>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</si>
  <si>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</si>
  <si>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</si>
  <si>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</si>
  <si>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</si>
  <si>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</si>
  <si>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</si>
  <si>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</si>
  <si>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</si>
  <si>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</si>
  <si>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</si>
  <si>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</si>
  <si>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</si>
  <si>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</si>
  <si>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</si>
  <si>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</si>
  <si>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</si>
  <si>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</si>
  <si>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</si>
  <si>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</si>
  <si>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</si>
  <si>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</si>
  <si>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</si>
  <si>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</si>
  <si>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</si>
  <si>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</si>
  <si>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</si>
  <si>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</si>
  <si>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</si>
  <si>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</si>
  <si>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</si>
  <si>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</si>
  <si>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</si>
  <si>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</si>
  <si>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</si>
  <si>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</si>
  <si>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</si>
  <si>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</si>
  <si>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</si>
  <si>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</si>
  <si>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</si>
  <si>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</si>
  <si>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</si>
  <si>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</si>
  <si>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</si>
  <si>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</si>
  <si>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</si>
  <si>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</si>
  <si>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</si>
  <si>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</si>
  <si>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</si>
  <si>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</si>
  <si>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</si>
  <si>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</si>
  <si>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</si>
  <si>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</si>
  <si>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</si>
  <si>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</si>
  <si>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</si>
  <si>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</si>
  <si>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</si>
  <si>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</si>
  <si>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</si>
  <si>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</si>
  <si>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</si>
  <si>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</si>
  <si>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</si>
  <si>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</si>
  <si>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</si>
  <si>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</si>
  <si>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</si>
  <si>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</si>
  <si>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</si>
  <si>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</si>
  <si>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</si>
  <si>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</si>
  <si>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</si>
  <si>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</si>
  <si>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</si>
  <si>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</si>
  <si>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</si>
  <si>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</si>
  <si>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</si>
  <si>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</si>
  <si>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</si>
  <si>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</si>
  <si>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</si>
  <si>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</si>
  <si>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</si>
  <si>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</si>
  <si>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</si>
  <si>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</si>
  <si>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</si>
  <si>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</si>
  <si>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</si>
  <si>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</si>
  <si>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</si>
  <si>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</si>
  <si>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</si>
  <si>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</si>
  <si>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</si>
  <si>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</si>
  <si>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</si>
  <si>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</si>
  <si>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</si>
  <si>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</si>
  <si>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</si>
  <si>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</si>
  <si>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</si>
  <si>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</si>
  <si>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</si>
  <si>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</si>
  <si>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</si>
  <si>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</si>
  <si>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</si>
  <si>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</si>
  <si>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</si>
  <si>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</si>
  <si>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</si>
  <si>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</si>
  <si>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</si>
  <si>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</si>
  <si>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</si>
  <si>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</si>
  <si>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</si>
  <si>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</si>
  <si>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</si>
  <si>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</si>
  <si>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</si>
  <si>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</si>
  <si>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</si>
  <si>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</si>
  <si>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</si>
  <si>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</si>
  <si>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</si>
  <si>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</si>
  <si>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</si>
  <si>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</si>
  <si>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</si>
  <si>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</si>
  <si>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</si>
  <si>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</si>
  <si>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</si>
  <si>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</si>
  <si>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</si>
  <si>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</si>
  <si>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</si>
  <si>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</si>
  <si>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</si>
  <si>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</si>
  <si>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</si>
  <si>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</si>
  <si>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</si>
  <si>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</si>
  <si>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</si>
  <si>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</si>
  <si>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</si>
  <si>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</si>
  <si>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</si>
  <si>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</si>
  <si>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</si>
  <si>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</si>
  <si>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</si>
  <si>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</si>
  <si>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</si>
  <si>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</si>
  <si>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</si>
  <si>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</si>
  <si>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</si>
  <si>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</si>
  <si>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</si>
  <si>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</si>
  <si>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</si>
  <si>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</si>
  <si>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</si>
  <si>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</si>
  <si>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</si>
  <si>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</si>
  <si>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</si>
  <si>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</si>
  <si>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</si>
  <si>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</si>
  <si>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</si>
  <si>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</si>
  <si>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</si>
  <si>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</si>
  <si>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</si>
  <si>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</si>
  <si>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</si>
  <si>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</si>
  <si>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</si>
  <si>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</si>
  <si>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</si>
  <si>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</si>
  <si>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</si>
  <si>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</si>
  <si>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</si>
  <si>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</si>
  <si>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</si>
  <si>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</si>
  <si>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</si>
  <si>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</si>
  <si>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</si>
  <si>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</si>
  <si>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</si>
  <si>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</si>
  <si>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</si>
  <si>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</si>
  <si>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</si>
  <si>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</si>
  <si>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</si>
  <si>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</si>
  <si>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</si>
  <si>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</si>
  <si>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</si>
  <si>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</si>
  <si>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</si>
  <si>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</si>
  <si>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</si>
  <si>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</si>
  <si>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</si>
  <si>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</si>
  <si>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</si>
  <si>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</si>
  <si>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</si>
  <si>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</si>
  <si>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</si>
  <si>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</si>
  <si>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</si>
  <si>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</si>
  <si>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</si>
  <si>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</si>
  <si>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</si>
  <si>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</si>
  <si>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</si>
  <si>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</si>
  <si>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</si>
  <si>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</si>
  <si>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</si>
  <si>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</si>
  <si>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</si>
  <si>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</si>
  <si>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</si>
  <si>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</si>
  <si>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</si>
  <si>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</si>
  <si>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</si>
  <si>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</si>
  <si>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</si>
  <si>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</si>
  <si>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</si>
  <si>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</si>
  <si>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</si>
  <si>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</si>
  <si>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</si>
  <si>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</si>
  <si>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</si>
  <si>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</si>
  <si>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</si>
  <si>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</si>
  <si>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</si>
  <si>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</si>
  <si>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</si>
  <si>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</si>
  <si>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</si>
  <si>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</si>
  <si>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</si>
  <si>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</si>
  <si>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</si>
  <si>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</si>
  <si>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</si>
  <si>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</si>
  <si>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</si>
  <si>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</si>
  <si>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</si>
  <si>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</si>
  <si>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</si>
  <si>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</si>
  <si>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</si>
  <si>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</si>
  <si>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</si>
  <si>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</si>
  <si>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</si>
  <si>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</si>
  <si>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</si>
  <si>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</si>
  <si>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</si>
  <si>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</si>
  <si>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</si>
  <si>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</si>
  <si>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</si>
  <si>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</si>
  <si>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</si>
  <si>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</si>
  <si>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</si>
  <si>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</si>
  <si>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</si>
  <si>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</si>
  <si>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</si>
  <si>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</si>
  <si>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</si>
  <si>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</si>
  <si>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</si>
  <si>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</si>
  <si>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</si>
  <si>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</si>
  <si>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</si>
  <si>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</si>
  <si>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</si>
  <si>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</si>
  <si>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</si>
  <si>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</si>
  <si>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</si>
  <si>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</si>
  <si>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</si>
  <si>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</si>
  <si>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</si>
  <si>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</si>
  <si>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</si>
  <si>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</si>
  <si>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</si>
  <si>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</si>
  <si>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</si>
  <si>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</si>
  <si>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</si>
  <si>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</si>
  <si>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</si>
  <si>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</si>
  <si>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</si>
  <si>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</si>
  <si>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</si>
  <si>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</si>
  <si>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</si>
  <si>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</si>
  <si>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</si>
  <si>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</si>
  <si>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</si>
  <si>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</si>
  <si>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</si>
  <si>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</si>
  <si>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</si>
  <si>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</si>
  <si>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</si>
  <si>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</si>
  <si>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</si>
  <si>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</si>
  <si>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</si>
  <si>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</si>
  <si>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</si>
  <si>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</si>
  <si>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</si>
  <si>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</si>
  <si>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</si>
  <si>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</si>
  <si>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</si>
  <si>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</si>
  <si>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</si>
  <si>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</si>
  <si>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</si>
  <si>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</si>
  <si>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</si>
  <si>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</si>
  <si>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</si>
  <si>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</si>
  <si>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</si>
  <si>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</si>
  <si>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</si>
  <si>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</si>
  <si>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</si>
  <si>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</si>
  <si>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</si>
  <si>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</si>
  <si>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</si>
  <si>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</si>
  <si>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</si>
  <si>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</si>
  <si>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</si>
  <si>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</si>
  <si>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</si>
  <si>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</si>
  <si>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</si>
  <si>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</si>
  <si>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</si>
  <si>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</si>
  <si>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</si>
  <si>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</si>
  <si>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</si>
  <si>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</si>
  <si>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</si>
  <si>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</si>
  <si>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</si>
  <si>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</si>
  <si>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</si>
  <si>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</si>
  <si>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</si>
  <si>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</si>
  <si>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</si>
  <si>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</si>
  <si>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</si>
  <si>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</si>
  <si>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</si>
  <si>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</si>
  <si>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</si>
  <si>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</si>
  <si>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</si>
  <si>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</si>
  <si>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</si>
  <si>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</si>
  <si>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</si>
  <si>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</si>
  <si>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</si>
  <si>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</si>
  <si>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</si>
  <si>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</si>
  <si>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</si>
  <si>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</si>
  <si>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</si>
  <si>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</si>
  <si>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</si>
  <si>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</si>
  <si>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</si>
  <si>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</si>
  <si>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</si>
  <si>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</si>
  <si>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</si>
  <si>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</si>
  <si>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</si>
  <si>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</si>
  <si>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</si>
  <si>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</si>
  <si>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</si>
  <si>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</si>
  <si>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</si>
  <si>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</si>
  <si>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</si>
  <si>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</si>
  <si>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</si>
  <si>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</si>
  <si>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</si>
  <si>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</si>
  <si>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</si>
  <si>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</si>
  <si>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</si>
  <si>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</si>
  <si>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</si>
  <si>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</si>
  <si>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</si>
  <si>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</si>
  <si>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</si>
  <si>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</si>
  <si>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</si>
  <si>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</si>
  <si>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</si>
  <si>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</si>
  <si>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</si>
  <si>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</si>
  <si>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</si>
  <si>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</si>
  <si>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</si>
  <si>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</si>
  <si>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</si>
  <si>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</si>
  <si>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</si>
  <si>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</si>
  <si>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</si>
  <si>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</si>
  <si>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</si>
  <si>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</si>
  <si>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</si>
  <si>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</si>
  <si>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</si>
  <si>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</si>
  <si>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</si>
  <si>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</si>
  <si>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</si>
  <si>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</si>
  <si>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</si>
  <si>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</si>
  <si>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</si>
  <si>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</si>
  <si>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</si>
  <si>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</si>
  <si>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</si>
  <si>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</si>
  <si>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</si>
  <si>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</si>
  <si>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</si>
  <si>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</si>
  <si>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</si>
  <si>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</si>
  <si>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</si>
  <si>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</si>
  <si>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</si>
  <si>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</si>
  <si>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</si>
  <si>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</si>
  <si>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</si>
  <si>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</si>
  <si>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</si>
  <si>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</si>
  <si>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</si>
  <si>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</si>
  <si>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</si>
  <si>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</si>
  <si>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</si>
  <si>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</si>
  <si>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</si>
  <si>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</si>
  <si>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</si>
  <si>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</si>
  <si>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</si>
  <si>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</si>
  <si>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</si>
  <si>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</si>
  <si>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</si>
  <si>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</si>
  <si>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</si>
  <si>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</si>
  <si>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</si>
  <si>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</si>
  <si>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</si>
  <si>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</si>
  <si>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</si>
  <si>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</si>
  <si>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</si>
  <si>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</si>
  <si>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</si>
  <si>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</si>
  <si>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</si>
  <si>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</si>
  <si>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</si>
  <si>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</si>
  <si>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</si>
  <si>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</si>
  <si>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</si>
  <si>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</si>
  <si>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</si>
  <si>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</si>
  <si>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</si>
  <si>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</si>
  <si>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</si>
  <si>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</si>
  <si>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</si>
  <si>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</si>
  <si>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</si>
  <si>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</si>
  <si>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</si>
  <si>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</si>
  <si>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</si>
  <si>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</si>
  <si>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</si>
  <si>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</si>
  <si>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</si>
  <si>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</si>
  <si>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</si>
  <si>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</si>
  <si>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</si>
  <si>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</si>
  <si>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</si>
  <si>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</si>
  <si>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</si>
  <si>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</si>
  <si>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</si>
  <si>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</si>
  <si>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</si>
  <si>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</si>
  <si>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</si>
  <si>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</si>
  <si>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</si>
  <si>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</si>
  <si>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</si>
  <si>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</si>
  <si>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</si>
  <si>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</si>
  <si>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</si>
  <si>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</si>
  <si>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</si>
  <si>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</si>
  <si>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</si>
  <si>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</si>
  <si>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</si>
  <si>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</si>
  <si>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</si>
  <si>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</si>
  <si>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</si>
  <si>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</si>
  <si>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</si>
  <si>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</si>
  <si>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</si>
  <si>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</si>
  <si>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</si>
  <si>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</si>
  <si>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</si>
  <si>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</si>
  <si>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</si>
  <si>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</si>
  <si>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</si>
  <si>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</si>
  <si>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</si>
  <si>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</si>
  <si>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</si>
  <si>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</si>
  <si>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</si>
  <si>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</si>
  <si>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</si>
  <si>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</si>
  <si>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</si>
  <si>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</si>
  <si>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</si>
  <si>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</si>
  <si>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</si>
  <si>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</si>
  <si>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</si>
  <si>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</si>
  <si>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</si>
  <si>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</si>
  <si>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</si>
  <si>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</si>
  <si>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</si>
  <si>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</si>
  <si>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</si>
  <si>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</si>
  <si>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</si>
  <si>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</si>
  <si>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</si>
  <si>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</si>
  <si>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</si>
  <si>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</si>
  <si>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</si>
  <si>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</si>
  <si>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</si>
  <si>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</si>
  <si>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</si>
  <si>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</si>
  <si>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</si>
  <si>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</si>
  <si>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</si>
  <si>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</si>
  <si>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</si>
  <si>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</si>
  <si>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</si>
  <si>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</si>
  <si>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</si>
  <si>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</si>
  <si>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</si>
  <si>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</si>
  <si>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</si>
  <si>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</si>
  <si>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</si>
  <si>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</si>
  <si>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</si>
  <si>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</si>
  <si>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</si>
  <si>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</si>
  <si>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</si>
  <si>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</si>
  <si>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</si>
  <si>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</si>
  <si>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</si>
  <si>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</si>
  <si>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</si>
  <si>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</si>
  <si>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</si>
  <si>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</si>
  <si>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</si>
  <si>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</si>
  <si>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</si>
  <si>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</si>
  <si>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</si>
  <si>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</si>
  <si>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</si>
  <si>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</si>
  <si>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</si>
  <si>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</si>
  <si>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</si>
  <si>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</si>
  <si>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</si>
  <si>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</si>
  <si>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</si>
  <si>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</si>
  <si>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</si>
  <si>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</si>
  <si>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</si>
  <si>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</si>
  <si>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</si>
  <si>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</si>
  <si>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</si>
  <si>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</si>
  <si>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</si>
  <si>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</si>
  <si>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</si>
  <si>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</si>
  <si>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</si>
  <si>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</si>
  <si>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</si>
  <si>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</si>
  <si>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</si>
  <si>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</si>
  <si>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</si>
  <si>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</si>
  <si>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</si>
  <si>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</si>
  <si>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</si>
  <si>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</si>
  <si>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</si>
  <si>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</si>
  <si>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</si>
  <si>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</si>
  <si>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</si>
  <si>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</si>
  <si>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</si>
  <si>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</si>
  <si>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</si>
  <si>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</si>
  <si>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</si>
  <si>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</si>
  <si>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</si>
  <si>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</si>
  <si>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</si>
  <si>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</si>
  <si>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</si>
  <si>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</si>
  <si>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</si>
  <si>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</si>
  <si>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</si>
  <si>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</si>
  <si>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</si>
  <si>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</si>
  <si>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</si>
  <si>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</si>
  <si>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</si>
  <si>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</si>
  <si>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</si>
  <si>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</si>
  <si>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</si>
  <si>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</si>
  <si>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</si>
  <si>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</si>
  <si>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</si>
  <si>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</si>
  <si>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</si>
  <si>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</si>
  <si>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</si>
  <si>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</si>
  <si>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</si>
  <si>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</si>
  <si>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</si>
  <si>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</si>
  <si>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</si>
  <si>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</si>
  <si>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</si>
  <si>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</si>
  <si>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</si>
  <si>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</si>
  <si>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</si>
  <si>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</si>
  <si>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</si>
  <si>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</si>
  <si>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</si>
  <si>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</si>
  <si>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</si>
  <si>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</si>
  <si>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</si>
  <si>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</si>
  <si>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</si>
  <si>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</si>
  <si>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</si>
  <si>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</si>
  <si>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</si>
  <si>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</si>
  <si>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</si>
  <si>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</si>
  <si>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</si>
  <si>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</si>
  <si>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</si>
  <si>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</si>
  <si>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</si>
  <si>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</si>
  <si>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</si>
  <si>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</si>
  <si>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</si>
  <si>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</si>
  <si>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</si>
  <si>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</si>
  <si>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</si>
  <si>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</si>
  <si>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</si>
  <si>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</si>
  <si>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</si>
  <si>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</si>
  <si>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</si>
  <si>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</si>
  <si>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</si>
  <si>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</si>
  <si>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</si>
  <si>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</si>
  <si>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</si>
  <si>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</si>
  <si>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</si>
  <si>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</si>
  <si>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</si>
  <si>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</si>
  <si>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</si>
  <si>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</si>
  <si>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</si>
  <si>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</si>
  <si>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</si>
  <si>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</si>
  <si>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</si>
  <si>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</si>
  <si>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</si>
  <si>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</si>
  <si>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</si>
  <si>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</si>
  <si>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</si>
  <si>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</si>
  <si>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</si>
  <si>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</si>
  <si>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</si>
  <si>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</si>
  <si>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</si>
  <si>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</si>
  <si>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</si>
  <si>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</si>
  <si>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</si>
  <si>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</si>
  <si>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</si>
  <si>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</si>
  <si>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</si>
  <si>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</si>
  <si>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</si>
  <si>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</si>
  <si>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</si>
  <si>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</si>
  <si>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</si>
  <si>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</si>
  <si>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</si>
  <si>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</si>
  <si>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</si>
  <si>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</si>
  <si>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</si>
  <si>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</si>
  <si>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</si>
  <si>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</si>
  <si>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</si>
  <si>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</si>
  <si>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</si>
  <si>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</si>
  <si>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</si>
  <si>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</si>
  <si>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</si>
  <si>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</si>
  <si>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</si>
  <si>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</si>
  <si>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</si>
  <si>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</si>
  <si>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</si>
  <si>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</si>
  <si>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</si>
  <si>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</si>
  <si>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</si>
  <si>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</si>
  <si>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</si>
  <si>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</si>
  <si>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</si>
  <si>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</si>
  <si>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</si>
  <si>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</si>
  <si>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</si>
  <si>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</si>
  <si>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</si>
  <si>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</si>
  <si>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</si>
  <si>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</si>
  <si>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</si>
  <si>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</si>
  <si>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</si>
  <si>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</si>
  <si>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</si>
  <si>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</si>
  <si>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</si>
  <si>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</si>
  <si>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</si>
  <si>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</si>
  <si>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</si>
  <si>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</si>
  <si>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</si>
  <si>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</si>
  <si>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</si>
  <si>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</si>
  <si>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</si>
  <si>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</si>
  <si>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</si>
  <si>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</si>
  <si>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</si>
  <si>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</si>
  <si>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</si>
  <si>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</si>
  <si>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</si>
  <si>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</si>
  <si>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</si>
  <si>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</si>
  <si>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</si>
  <si>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</si>
  <si>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</si>
  <si>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</si>
  <si>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</si>
  <si>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</si>
  <si>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</si>
  <si>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</si>
  <si>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</si>
  <si>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</si>
  <si>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</si>
  <si>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</si>
  <si>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</si>
  <si>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</si>
  <si>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</si>
  <si>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</si>
  <si>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</si>
  <si>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</si>
  <si>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</si>
  <si>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</si>
  <si>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</si>
  <si>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</si>
  <si>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</si>
  <si>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</si>
  <si>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</si>
  <si>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</si>
  <si>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</si>
  <si>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</si>
  <si>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</si>
  <si>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</si>
  <si>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</si>
  <si>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</si>
  <si>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</si>
  <si>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</si>
  <si>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</si>
  <si>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</si>
  <si>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</si>
  <si>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</si>
  <si>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</si>
  <si>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</si>
  <si>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</si>
  <si>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</si>
  <si>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</si>
  <si>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</si>
  <si>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</si>
  <si>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</si>
  <si>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</si>
  <si>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</si>
  <si>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</si>
  <si>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</si>
  <si>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</si>
  <si>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</si>
  <si>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</si>
  <si>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</si>
  <si>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</si>
  <si>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</si>
  <si>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</si>
  <si>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</si>
  <si>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</si>
  <si>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</si>
  <si>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</si>
  <si>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</si>
  <si>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</si>
  <si>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</si>
  <si>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</si>
  <si>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</si>
  <si>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</si>
  <si>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</si>
  <si>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</si>
  <si>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</si>
  <si>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</si>
  <si>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</si>
  <si>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</si>
  <si>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</si>
  <si>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</si>
  <si>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</si>
  <si>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</si>
  <si>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</si>
  <si>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</si>
  <si>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</si>
  <si>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</si>
  <si>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</si>
  <si>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</si>
  <si>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</si>
  <si>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</si>
  <si>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</si>
  <si>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</si>
  <si>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</si>
  <si>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</si>
  <si>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</si>
  <si>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</si>
  <si>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</si>
  <si>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</si>
  <si>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</si>
  <si>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</si>
  <si>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</si>
  <si>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</si>
  <si>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</si>
  <si>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</si>
  <si>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</si>
  <si>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</si>
  <si>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</si>
  <si>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</si>
  <si>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</si>
  <si>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</si>
  <si>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</si>
  <si>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</si>
  <si>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</si>
  <si>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</si>
  <si>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</si>
  <si>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</si>
  <si>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</si>
  <si>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</si>
  <si>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</si>
  <si>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</si>
  <si>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</si>
  <si>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</si>
  <si>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</si>
  <si>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</si>
  <si>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</si>
  <si>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</si>
  <si>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</si>
  <si>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</si>
  <si>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</si>
  <si>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</si>
  <si>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</si>
  <si>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</si>
  <si>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</si>
  <si>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</si>
  <si>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</si>
  <si>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</si>
  <si>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</si>
  <si>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</si>
  <si>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</si>
  <si>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</si>
  <si>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</si>
  <si>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</si>
  <si>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</si>
  <si>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</si>
  <si>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</si>
  <si>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</si>
  <si>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</si>
  <si>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</si>
  <si>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</si>
  <si>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</si>
  <si>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</si>
  <si>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</si>
  <si>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</si>
  <si>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</si>
  <si>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</si>
  <si>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</si>
  <si>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</si>
  <si>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</si>
  <si>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</si>
  <si>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</si>
  <si>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</si>
  <si>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</si>
  <si>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</si>
  <si>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</si>
  <si>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</si>
  <si>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</si>
  <si>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</si>
  <si>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</si>
  <si>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</si>
  <si>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</si>
  <si>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</si>
  <si>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</si>
  <si>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</si>
  <si>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</si>
  <si>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</si>
  <si>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</si>
  <si>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</si>
  <si>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</si>
  <si>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</si>
  <si>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</si>
  <si>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</si>
  <si>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</si>
  <si>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</si>
  <si>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</si>
  <si>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</si>
  <si>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</si>
  <si>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</si>
  <si>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</si>
  <si>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</si>
  <si>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</si>
  <si>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</si>
  <si>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</si>
  <si>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</si>
  <si>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</si>
  <si>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</si>
  <si>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</si>
  <si>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</si>
  <si>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</si>
  <si>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</si>
  <si>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</si>
  <si>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</si>
  <si>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</si>
  <si>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</si>
  <si>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</si>
  <si>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</si>
  <si>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</si>
  <si>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</si>
  <si>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</si>
  <si>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</si>
  <si>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</si>
  <si>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</si>
  <si>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</si>
  <si>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</si>
  <si>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</si>
  <si>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</si>
  <si>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</si>
  <si>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</si>
  <si>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</si>
  <si>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</si>
  <si>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</si>
  <si>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</si>
  <si>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</si>
  <si>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</si>
  <si>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</si>
  <si>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</si>
  <si>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</si>
  <si>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</si>
  <si>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</si>
  <si>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</si>
  <si>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</si>
  <si>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</si>
  <si>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</si>
  <si>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</si>
  <si>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</si>
  <si>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</si>
  <si>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</si>
  <si>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</si>
  <si>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</si>
  <si>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</si>
  <si>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</si>
  <si>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</si>
  <si>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</si>
  <si>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</si>
  <si>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</si>
  <si>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</si>
  <si>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</si>
  <si>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</si>
  <si>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</si>
  <si>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</si>
  <si>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</si>
  <si>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</si>
  <si>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</si>
  <si>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</si>
  <si>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</si>
  <si>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</si>
  <si>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</si>
  <si>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</si>
  <si>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</si>
  <si>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</si>
  <si>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</si>
  <si>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</si>
  <si>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</si>
  <si>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</si>
  <si>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</si>
  <si>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</si>
  <si>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</si>
  <si>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</si>
  <si>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</si>
  <si>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</si>
  <si>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</si>
  <si>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</si>
  <si>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</si>
  <si>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</si>
  <si>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</si>
  <si>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</si>
  <si>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</si>
  <si>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</si>
  <si>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</si>
  <si>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</si>
  <si>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</si>
  <si>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</si>
  <si>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</si>
  <si>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</si>
  <si>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</si>
  <si>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</si>
  <si>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</si>
  <si>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</si>
  <si>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</si>
  <si>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</si>
  <si>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</si>
  <si>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</si>
  <si>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</si>
  <si>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</si>
  <si>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</si>
  <si>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</si>
  <si>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</si>
  <si>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</si>
  <si>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</si>
  <si>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</si>
  <si>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</si>
  <si>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</si>
  <si>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</si>
  <si>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</si>
  <si>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</si>
  <si>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</si>
  <si>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</si>
  <si>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</si>
  <si>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</si>
  <si>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</si>
  <si>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</si>
  <si>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</si>
  <si>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</si>
  <si>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</si>
  <si>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</si>
  <si>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</si>
  <si>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</si>
  <si>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</si>
  <si>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</si>
  <si>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</si>
  <si>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</si>
  <si>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</si>
  <si>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</si>
  <si>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</si>
  <si>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</si>
  <si>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</si>
  <si>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</si>
  <si>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</si>
  <si>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</si>
  <si>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</si>
  <si>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</si>
  <si>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</si>
  <si>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</si>
  <si>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</si>
  <si>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</si>
  <si>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</si>
  <si>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</si>
  <si>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</si>
  <si>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</si>
  <si>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</si>
  <si>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</si>
  <si>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</si>
  <si>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</si>
  <si>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</si>
  <si>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</si>
  <si>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</si>
  <si>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</si>
  <si>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</si>
  <si>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</si>
  <si>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</si>
  <si>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</si>
  <si>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</si>
  <si>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</si>
  <si>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</si>
  <si>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</si>
  <si>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</si>
  <si>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</si>
  <si>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</si>
  <si>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</si>
  <si>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</si>
  <si>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</si>
  <si>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</si>
  <si>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</si>
  <si>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</si>
  <si>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</si>
  <si>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</si>
  <si>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</si>
  <si>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</si>
  <si>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</si>
  <si>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</si>
  <si>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</si>
  <si>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</si>
  <si>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</si>
  <si>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</si>
  <si>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</si>
  <si>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</si>
  <si>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</si>
  <si>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</si>
  <si>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</si>
  <si>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</si>
  <si>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</si>
  <si>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</si>
  <si>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</si>
  <si>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</si>
  <si>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</si>
  <si>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</si>
  <si>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</si>
  <si>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</si>
  <si>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</si>
  <si>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</si>
  <si>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</si>
  <si>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</si>
  <si>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</si>
  <si>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</si>
  <si>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</si>
  <si>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</si>
  <si>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</si>
  <si>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</si>
  <si>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</si>
  <si>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</si>
  <si>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</si>
  <si>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</si>
  <si>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</si>
  <si>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</si>
  <si>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</si>
  <si>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</si>
  <si>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</si>
  <si>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</si>
  <si>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</si>
  <si>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</si>
  <si>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</si>
  <si>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</si>
  <si>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</si>
  <si>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</si>
  <si>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</si>
  <si>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</si>
  <si>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</si>
  <si>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</si>
  <si>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</si>
  <si>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</si>
  <si>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</si>
  <si>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</si>
  <si>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</si>
  <si>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</si>
  <si>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</si>
  <si>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</si>
  <si>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</si>
  <si>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</si>
  <si>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</si>
  <si>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</si>
  <si>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</si>
  <si>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</si>
  <si>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</si>
  <si>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</si>
  <si>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</si>
  <si>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</si>
  <si>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</si>
  <si>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</si>
  <si>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</si>
  <si>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</si>
  <si>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</si>
  <si>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</si>
  <si>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</si>
  <si>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</si>
  <si>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</si>
  <si>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</si>
  <si>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</si>
  <si>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</si>
  <si>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</si>
  <si>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</si>
  <si>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</si>
  <si>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</si>
  <si>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</si>
  <si>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</si>
  <si>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</si>
  <si>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</si>
  <si>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</si>
  <si>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</si>
  <si>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</si>
  <si>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</si>
  <si>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</si>
  <si>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</si>
  <si>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</si>
  <si>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</si>
  <si>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</si>
  <si>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</si>
  <si>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</si>
  <si>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</si>
  <si>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</si>
  <si>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</si>
  <si>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</si>
  <si>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</si>
  <si>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</si>
  <si>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</si>
  <si>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</si>
  <si>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</si>
  <si>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</si>
  <si>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</si>
  <si>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</si>
  <si>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</si>
  <si>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</si>
  <si>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</si>
  <si>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</si>
  <si>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</si>
  <si>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</si>
  <si>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</si>
  <si>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</si>
  <si>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</si>
  <si>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</si>
  <si>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</si>
  <si>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</si>
  <si>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</si>
  <si>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</si>
  <si>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</si>
  <si>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</si>
  <si>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</si>
  <si>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</si>
  <si>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</si>
  <si>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</si>
  <si>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</si>
  <si>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</si>
  <si>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</si>
  <si>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</si>
  <si>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</si>
  <si>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</si>
  <si>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</si>
  <si>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</si>
  <si>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</si>
  <si>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</si>
  <si>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</si>
  <si>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</si>
  <si>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</si>
  <si>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</si>
  <si>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</si>
  <si>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</si>
  <si>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</si>
  <si>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</si>
  <si>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</si>
  <si>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</si>
  <si>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</si>
  <si>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</si>
  <si>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</si>
  <si>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</si>
  <si>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</si>
  <si>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</si>
  <si>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</si>
  <si>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</si>
  <si>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</si>
  <si>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</si>
  <si>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</si>
  <si>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</si>
  <si>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</si>
  <si>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</si>
  <si>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</si>
  <si>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</si>
  <si>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</si>
  <si>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</si>
  <si>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</si>
  <si>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</si>
  <si>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</si>
  <si>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</si>
  <si>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</si>
  <si>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</si>
  <si>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</si>
  <si>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</si>
  <si>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</si>
  <si>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</si>
  <si>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</si>
  <si>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</si>
  <si>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</si>
  <si>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</si>
  <si>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</si>
  <si>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</si>
  <si>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</si>
  <si>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</si>
  <si>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</si>
  <si>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</si>
  <si>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</si>
  <si>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</si>
  <si>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</si>
  <si>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</si>
  <si>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</si>
  <si>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</si>
  <si>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</si>
  <si>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</si>
  <si>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</si>
  <si>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</si>
  <si>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</si>
  <si>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</si>
  <si>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</si>
  <si>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</si>
  <si>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</si>
  <si>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</si>
  <si>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</si>
  <si>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</si>
  <si>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</si>
  <si>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</si>
  <si>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</si>
  <si>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</si>
  <si>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</si>
  <si>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</si>
  <si>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</si>
  <si>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</si>
  <si>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</si>
  <si>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</si>
  <si>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</si>
  <si>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</si>
  <si>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</si>
  <si>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</si>
  <si>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</si>
  <si>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</si>
  <si>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</si>
  <si>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</si>
  <si>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</si>
  <si>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</si>
  <si>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</si>
  <si>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</si>
  <si>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</si>
  <si>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</si>
  <si>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</si>
  <si>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</si>
  <si>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</si>
  <si>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</si>
  <si>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</si>
  <si>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</si>
  <si>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</si>
  <si>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</si>
  <si>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</si>
  <si>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</si>
  <si>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</si>
  <si>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</si>
  <si>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</si>
  <si>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</si>
  <si>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</si>
  <si>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</si>
  <si>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</si>
  <si>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</si>
  <si>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</si>
  <si>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</si>
  <si>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</si>
  <si>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</si>
  <si>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</si>
  <si>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</si>
  <si>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</si>
  <si>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</si>
  <si>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</si>
  <si>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</si>
  <si>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</si>
  <si>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</si>
  <si>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</si>
  <si>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</si>
  <si>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</si>
  <si>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</si>
  <si>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</si>
  <si>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</si>
  <si>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</si>
  <si>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</si>
  <si>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</si>
  <si>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</si>
  <si>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</si>
  <si>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</si>
  <si>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</si>
  <si>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</si>
  <si>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</si>
  <si>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</si>
  <si>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</si>
  <si>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</si>
  <si>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</si>
  <si>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</si>
  <si>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</si>
  <si>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</si>
  <si>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</si>
  <si>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</si>
  <si>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</si>
  <si>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</si>
  <si>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</si>
  <si>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</si>
  <si>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</si>
  <si>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</si>
  <si>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</si>
  <si>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</si>
  <si>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</si>
  <si>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</si>
  <si>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</si>
  <si>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</si>
  <si>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</si>
  <si>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</si>
  <si>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</si>
  <si>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</si>
  <si>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</si>
  <si>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</si>
  <si>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</si>
  <si>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</si>
  <si>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</si>
  <si>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</si>
  <si>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</si>
  <si>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</si>
  <si>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</si>
  <si>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</si>
  <si>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</si>
  <si>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</si>
  <si>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</si>
  <si>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</si>
  <si>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</si>
  <si>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</si>
  <si>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</si>
  <si>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</si>
  <si>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</si>
  <si>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</si>
  <si>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</si>
  <si>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</si>
  <si>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</si>
  <si>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</si>
  <si>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</si>
  <si>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</si>
  <si>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</si>
  <si>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</si>
  <si>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</si>
  <si>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</si>
  <si>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</si>
  <si>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</si>
  <si>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</si>
  <si>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</si>
  <si>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</si>
  <si>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</si>
  <si>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</si>
  <si>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</si>
  <si>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</si>
  <si>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</si>
  <si>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</si>
  <si>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</si>
  <si>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</si>
  <si>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</si>
  <si>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</si>
  <si>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</si>
  <si>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</si>
  <si>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</si>
  <si>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</si>
  <si>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</si>
  <si>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</si>
  <si>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</si>
  <si>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</si>
  <si>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</si>
  <si>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</si>
  <si>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</si>
  <si>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</si>
  <si>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</si>
  <si>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</si>
  <si>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</si>
  <si>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</si>
  <si>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</si>
  <si>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</si>
  <si>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</si>
  <si>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</si>
  <si>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</si>
  <si>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</si>
  <si>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</si>
  <si>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</si>
  <si>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</si>
  <si>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</si>
  <si>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</si>
  <si>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</si>
  <si>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</si>
  <si>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</si>
  <si>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</si>
  <si>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</si>
  <si>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</si>
  <si>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</si>
  <si>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</si>
  <si>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</si>
  <si>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</si>
  <si>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</si>
  <si>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</si>
  <si>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</si>
  <si>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</si>
  <si>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</si>
  <si>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</si>
  <si>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</si>
  <si>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</si>
  <si>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</si>
  <si>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</si>
  <si>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</si>
  <si>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</si>
  <si>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</si>
  <si>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</si>
  <si>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</si>
  <si>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</si>
  <si>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</si>
  <si>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</si>
  <si>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</si>
  <si>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</si>
  <si>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</si>
  <si>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</si>
  <si>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</si>
  <si>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</si>
  <si>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</si>
  <si>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</si>
  <si>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</si>
  <si>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</si>
  <si>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</si>
  <si>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</si>
  <si>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</si>
  <si>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</si>
  <si>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</si>
  <si>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</si>
  <si>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</si>
  <si>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</si>
  <si>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</si>
  <si>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</si>
  <si>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</si>
  <si>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</si>
  <si>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</si>
  <si>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</si>
  <si>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</si>
  <si>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</si>
  <si>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</si>
  <si>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</si>
  <si>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</si>
  <si>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</si>
  <si>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</si>
  <si>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</si>
  <si>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</si>
  <si>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</si>
  <si>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</si>
  <si>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</si>
  <si>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</si>
  <si>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</si>
  <si>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</si>
  <si>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</si>
  <si>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</si>
  <si>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</si>
  <si>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</si>
  <si>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</si>
  <si>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</si>
  <si>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</si>
  <si>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</si>
  <si>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</si>
  <si>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</si>
  <si>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</si>
  <si>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</si>
  <si>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</si>
  <si>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</si>
  <si>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</si>
  <si>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</si>
  <si>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</si>
  <si>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</si>
  <si>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</si>
  <si>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</si>
  <si>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</si>
  <si>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</si>
  <si>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</si>
  <si>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</si>
  <si>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</si>
  <si>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</si>
  <si>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</si>
  <si>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</si>
  <si>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</si>
  <si>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</si>
  <si>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</si>
  <si>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</si>
  <si>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</si>
  <si>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</si>
  <si>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</si>
  <si>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</si>
  <si>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</si>
  <si>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</si>
  <si>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</si>
  <si>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</si>
  <si>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</si>
  <si>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</si>
  <si>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</si>
  <si>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</si>
  <si>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</si>
  <si>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</si>
  <si>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</si>
  <si>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</si>
  <si>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</si>
  <si>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</si>
  <si>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</si>
  <si>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</si>
  <si>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</si>
  <si>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</si>
  <si>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</si>
  <si>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</si>
  <si>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</si>
  <si>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</si>
  <si>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</si>
  <si>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</si>
  <si>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</si>
  <si>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</si>
  <si>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</si>
  <si>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</si>
  <si>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</si>
  <si>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</si>
  <si>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</si>
  <si>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</si>
  <si>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</si>
  <si>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</si>
  <si>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</si>
  <si>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</si>
  <si>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</si>
  <si>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</si>
  <si>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</si>
  <si>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</si>
  <si>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</si>
  <si>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</si>
  <si>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</si>
  <si>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</si>
  <si>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</si>
  <si>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</si>
  <si>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</si>
  <si>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</si>
  <si>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</si>
  <si>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</si>
  <si>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</si>
  <si>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</si>
  <si>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</si>
  <si>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</si>
  <si>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</si>
  <si>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</si>
  <si>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</si>
  <si>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</si>
  <si>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</si>
  <si>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</si>
  <si>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</si>
  <si>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</si>
  <si>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</si>
  <si>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</si>
  <si>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</si>
  <si>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</si>
  <si>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</si>
  <si>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</si>
  <si>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</si>
  <si>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</si>
  <si>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</si>
  <si>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</si>
  <si>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</si>
  <si>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</si>
  <si>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</si>
  <si>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</si>
  <si>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</si>
  <si>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</si>
  <si>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</si>
  <si>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</si>
  <si>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</si>
  <si>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</si>
  <si>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</si>
  <si>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</si>
  <si>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</si>
  <si>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</si>
  <si>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</si>
  <si>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</si>
  <si>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</si>
  <si>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</si>
  <si>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</si>
  <si>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</si>
  <si>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</si>
  <si>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</si>
  <si>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</si>
  <si>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</si>
  <si>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</si>
  <si>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</si>
  <si>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</si>
  <si>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</si>
  <si>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</si>
  <si>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</si>
  <si>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</si>
  <si>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</si>
  <si>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</si>
  <si>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</si>
  <si>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</si>
  <si>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</si>
  <si>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</si>
  <si>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</si>
  <si>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</si>
  <si>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</si>
  <si>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</si>
  <si>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</si>
  <si>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</si>
  <si>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</si>
  <si>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</si>
  <si>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</si>
  <si>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</si>
  <si>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</si>
  <si>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</si>
  <si>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</si>
  <si>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</si>
  <si>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</si>
  <si>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</si>
  <si>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</si>
  <si>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</si>
  <si>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</si>
  <si>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</si>
  <si>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</si>
  <si>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</si>
  <si>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</si>
  <si>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</si>
  <si>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</si>
  <si>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</si>
  <si>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</si>
  <si>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</si>
  <si>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</si>
  <si>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</si>
  <si>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</si>
  <si>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</si>
  <si>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</si>
  <si>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</si>
  <si>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</si>
  <si>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</si>
  <si>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</si>
  <si>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</si>
  <si>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</si>
  <si>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</si>
  <si>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</si>
  <si>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</si>
  <si>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</si>
  <si>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</si>
  <si>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</si>
  <si>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</si>
  <si>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</si>
  <si>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</si>
  <si>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</si>
  <si>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</si>
  <si>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</si>
  <si>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</si>
  <si>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</si>
  <si>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</si>
  <si>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</si>
  <si>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</si>
  <si>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</si>
  <si>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</si>
  <si>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</si>
  <si>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</si>
  <si>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</si>
  <si>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</si>
  <si>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</si>
  <si>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</si>
  <si>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</si>
  <si>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</si>
  <si>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</si>
  <si>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</si>
  <si>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</si>
  <si>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</si>
  <si>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</si>
  <si>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</si>
  <si>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</si>
  <si>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</si>
  <si>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</si>
  <si>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</si>
  <si>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</si>
  <si>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</si>
  <si>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</si>
  <si>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</si>
  <si>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</si>
  <si>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</si>
  <si>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</si>
  <si>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</si>
  <si>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</si>
  <si>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</si>
  <si>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</si>
  <si>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</si>
  <si>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</si>
  <si>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</si>
  <si>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</si>
  <si>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</si>
  <si>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</si>
  <si>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</si>
  <si>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</si>
  <si>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</si>
  <si>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</si>
  <si>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</si>
  <si>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</si>
  <si>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</si>
  <si>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</si>
  <si>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</si>
  <si>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</si>
  <si>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</si>
  <si>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</si>
  <si>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</si>
  <si>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</si>
  <si>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</si>
  <si>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</si>
  <si>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</si>
  <si>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</si>
  <si>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</si>
  <si>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</si>
  <si>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</si>
  <si>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</si>
  <si>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</si>
  <si>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</si>
  <si>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</si>
  <si>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</si>
  <si>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</si>
  <si>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</si>
  <si>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</si>
  <si>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</si>
  <si>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</si>
  <si>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</si>
  <si>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</si>
  <si>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</si>
  <si>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</si>
  <si>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</si>
  <si>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</si>
  <si>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</si>
  <si>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</si>
  <si>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</si>
  <si>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</si>
  <si>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</si>
  <si>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</si>
  <si>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</si>
  <si>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</si>
  <si>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</si>
  <si>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</si>
  <si>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</si>
  <si>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</si>
  <si>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</si>
  <si>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</si>
  <si>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</si>
  <si>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</si>
  <si>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</si>
  <si>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</si>
  <si>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</si>
  <si>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</si>
  <si>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</si>
  <si>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</si>
  <si>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</si>
  <si>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</si>
  <si>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</si>
  <si>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</si>
  <si>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</si>
  <si>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</si>
  <si>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</si>
  <si>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</si>
  <si>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</si>
  <si>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</si>
  <si>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</si>
  <si>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</si>
  <si>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</si>
  <si>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</si>
  <si>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</si>
  <si>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</si>
  <si>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</si>
  <si>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</si>
  <si>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</si>
  <si>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</si>
  <si>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</si>
  <si>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</si>
  <si>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</si>
  <si>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</si>
  <si>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</si>
  <si>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</si>
  <si>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</si>
  <si>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</si>
  <si>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</si>
  <si>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</si>
  <si>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</si>
  <si>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</si>
  <si>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</si>
  <si>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</si>
  <si>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</si>
  <si>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</si>
  <si>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</si>
  <si>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</si>
  <si>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</si>
  <si>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</si>
  <si>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</si>
  <si>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</si>
  <si>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</si>
  <si>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</si>
  <si>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</si>
  <si>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</si>
  <si>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</si>
  <si>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</si>
  <si>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</si>
  <si>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</si>
  <si>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</si>
  <si>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</si>
  <si>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</si>
  <si>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</si>
  <si>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</si>
  <si>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</si>
  <si>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</si>
  <si>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</si>
  <si>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</si>
  <si>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</si>
  <si>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</si>
  <si>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</si>
  <si>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</si>
  <si>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</si>
  <si>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</si>
  <si>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</si>
  <si>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</si>
  <si>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</si>
  <si>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</si>
  <si>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</si>
  <si>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</si>
  <si>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</si>
  <si>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</si>
  <si>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</si>
  <si>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</si>
  <si>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</si>
  <si>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</si>
  <si>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</si>
  <si>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</si>
  <si>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</si>
  <si>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</si>
  <si>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</si>
  <si>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</si>
  <si>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</si>
  <si>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</si>
  <si>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</si>
  <si>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</si>
  <si>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</si>
  <si>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</si>
  <si>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</si>
  <si>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</si>
  <si>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</si>
  <si>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</si>
  <si>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</si>
  <si>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</si>
  <si>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</si>
  <si>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</si>
  <si>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</si>
  <si>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</si>
  <si>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</si>
  <si>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</si>
  <si>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</si>
  <si>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</si>
  <si>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</si>
  <si>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</si>
  <si>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</si>
  <si>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</si>
  <si>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</si>
  <si>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</si>
  <si>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</si>
  <si>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</si>
  <si>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</si>
  <si>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</si>
  <si>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</si>
  <si>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</si>
  <si>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</si>
  <si>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</si>
  <si>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</si>
  <si>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</si>
  <si>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</si>
  <si>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</si>
  <si>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</si>
  <si>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</si>
  <si>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</si>
  <si>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</si>
  <si>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</si>
  <si>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</si>
  <si>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</si>
  <si>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</si>
  <si>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</si>
  <si>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</si>
  <si>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</si>
  <si>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</si>
  <si>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</si>
  <si>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</si>
  <si>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</si>
  <si>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</si>
  <si>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</si>
  <si>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</si>
  <si>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</si>
  <si>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</si>
  <si>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</si>
  <si>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</si>
  <si>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</si>
  <si>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</si>
  <si>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</si>
  <si>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</si>
  <si>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</si>
  <si>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</si>
  <si>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</si>
  <si>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</si>
  <si>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</si>
  <si>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</si>
  <si>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</si>
  <si>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</si>
  <si>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</si>
  <si>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</si>
  <si>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</si>
  <si>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</si>
  <si>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</si>
  <si>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</si>
  <si>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</si>
  <si>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</si>
  <si>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</si>
  <si>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</si>
  <si>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</si>
  <si>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</si>
  <si>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</si>
  <si>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</si>
  <si>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</si>
  <si>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</si>
  <si>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</si>
  <si>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</si>
  <si>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</si>
  <si>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</si>
  <si>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</si>
  <si>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</si>
  <si>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</si>
  <si>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</si>
  <si>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</si>
  <si>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</si>
  <si>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</si>
  <si>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</si>
  <si>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</si>
  <si>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</si>
  <si>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</si>
  <si>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</si>
  <si>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</si>
  <si>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</si>
  <si>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</si>
  <si>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</si>
  <si>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</si>
  <si>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</si>
  <si>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</si>
  <si>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</si>
  <si>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</si>
  <si>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</si>
  <si>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</si>
  <si>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</si>
  <si>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</si>
  <si>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</si>
  <si>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</si>
  <si>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</si>
  <si>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</si>
  <si>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</si>
  <si>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</si>
  <si>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</si>
  <si>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</si>
  <si>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</si>
  <si>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</si>
  <si>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</si>
  <si>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</si>
  <si>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</si>
  <si>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</si>
  <si>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</si>
  <si>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</si>
  <si>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</si>
  <si>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</si>
  <si>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</si>
  <si>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</si>
  <si>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</si>
  <si>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</si>
  <si>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</si>
  <si>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</si>
  <si>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</si>
  <si>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</si>
  <si>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</si>
  <si>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</si>
  <si>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</si>
  <si>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</si>
  <si>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</si>
  <si>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</si>
  <si>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</si>
  <si>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</si>
  <si>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</si>
  <si>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</si>
  <si>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</si>
  <si>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</si>
  <si>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</si>
  <si>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</si>
  <si>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</si>
  <si>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</si>
  <si>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</si>
  <si>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</si>
  <si>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</si>
  <si>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</si>
  <si>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</si>
  <si>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</si>
  <si>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</si>
  <si>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</si>
  <si>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</si>
  <si>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</si>
  <si>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</si>
  <si>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</si>
  <si>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</si>
  <si>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</si>
  <si>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</si>
  <si>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</si>
  <si>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</si>
  <si>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</si>
  <si>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</si>
  <si>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</si>
  <si>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</si>
  <si>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</si>
  <si>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</si>
  <si>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</si>
  <si>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</si>
  <si>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</si>
  <si>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</si>
  <si>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</si>
  <si>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</si>
  <si>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</si>
  <si>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</si>
  <si>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</si>
  <si>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</si>
  <si>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</si>
  <si>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</si>
  <si>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</si>
  <si>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</si>
  <si>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</si>
  <si>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</si>
  <si>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</si>
  <si>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</si>
  <si>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</si>
  <si>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</si>
  <si>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</si>
  <si>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</si>
  <si>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</si>
  <si>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</si>
  <si>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</si>
  <si>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</si>
  <si>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</si>
  <si>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</si>
  <si>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</si>
  <si>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</si>
  <si>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</si>
  <si>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</si>
  <si>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</si>
  <si>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</si>
  <si>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</si>
  <si>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</si>
  <si>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</si>
  <si>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</si>
  <si>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</si>
  <si>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</si>
  <si>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</si>
  <si>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</si>
  <si>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</si>
  <si>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</si>
  <si>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</si>
  <si>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</si>
  <si>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</si>
  <si>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</si>
  <si>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</si>
  <si>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</si>
  <si>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</si>
  <si>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</si>
  <si>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</si>
  <si>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</si>
  <si>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</si>
  <si>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</si>
  <si>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</si>
  <si>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</si>
  <si>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</si>
  <si>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</si>
  <si>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</si>
  <si>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</si>
  <si>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</si>
  <si>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</si>
  <si>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</si>
  <si>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</si>
  <si>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</si>
  <si>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</si>
  <si>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</si>
  <si>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</si>
  <si>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</si>
  <si>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</si>
  <si>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</si>
  <si>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</si>
  <si>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</si>
  <si>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</si>
  <si>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</si>
  <si>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</si>
  <si>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</si>
  <si>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</si>
  <si>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</si>
  <si>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</si>
  <si>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</si>
  <si>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</si>
  <si>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</si>
  <si>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</si>
  <si>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</si>
  <si>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</si>
  <si>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</si>
  <si>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</si>
  <si>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</si>
  <si>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</si>
  <si>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</si>
  <si>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</si>
  <si>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</si>
  <si>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</si>
  <si>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</si>
  <si>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</si>
  <si>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</si>
  <si>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</si>
  <si>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</si>
  <si>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</si>
  <si>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</si>
  <si>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</si>
  <si>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</si>
  <si>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</si>
  <si>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</si>
  <si>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</si>
  <si>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</si>
  <si>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</si>
  <si>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</si>
  <si>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</si>
  <si>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</si>
  <si>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</si>
  <si>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</si>
  <si>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</si>
  <si>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</si>
  <si>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</si>
  <si>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</si>
  <si>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</si>
  <si>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</si>
  <si>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</si>
  <si>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</si>
  <si>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</si>
  <si>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</si>
  <si>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</si>
  <si>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</si>
  <si>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</si>
  <si>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</si>
  <si>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</si>
  <si>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</si>
  <si>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</si>
  <si>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</si>
  <si>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</si>
  <si>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</si>
  <si>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</si>
  <si>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</si>
  <si>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</si>
  <si>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</si>
  <si>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</si>
  <si>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</si>
  <si>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</si>
  <si>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</si>
  <si>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</si>
  <si>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</si>
  <si>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</si>
  <si>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</si>
  <si>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</si>
  <si>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</si>
  <si>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</si>
  <si>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</si>
  <si>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</si>
  <si>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</si>
  <si>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</si>
  <si>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</si>
  <si>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</si>
  <si>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</si>
  <si>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</si>
  <si>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</si>
  <si>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</si>
  <si>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</si>
  <si>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</si>
  <si>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</si>
  <si>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</si>
  <si>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</si>
  <si>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</si>
  <si>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</si>
  <si>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</si>
  <si>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</si>
  <si>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</si>
  <si>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</si>
  <si>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</si>
  <si>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</si>
  <si>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</si>
  <si>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</si>
  <si>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</si>
  <si>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</si>
  <si>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</si>
  <si>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</si>
  <si>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</si>
  <si>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</si>
  <si>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</si>
  <si>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</si>
  <si>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</si>
  <si>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</si>
  <si>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</si>
  <si>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</si>
  <si>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</si>
  <si>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</si>
  <si>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</si>
  <si>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</si>
  <si>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</si>
  <si>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</si>
  <si>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</si>
  <si>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</si>
  <si>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</si>
  <si>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</si>
  <si>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</si>
  <si>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</si>
  <si>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</si>
  <si>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</si>
  <si>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</si>
  <si>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</si>
  <si>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</si>
  <si>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</si>
  <si>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</si>
  <si>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</si>
  <si>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</si>
  <si>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</si>
  <si>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</si>
  <si>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</si>
  <si>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</si>
  <si>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</si>
  <si>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</si>
  <si>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</si>
  <si>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</si>
  <si>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</si>
  <si>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</si>
  <si>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</si>
  <si>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</si>
  <si>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</si>
  <si>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</si>
  <si>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</si>
  <si>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</si>
  <si>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</si>
  <si>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</si>
  <si>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</si>
  <si>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</si>
  <si>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</si>
  <si>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</si>
  <si>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</si>
  <si>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</si>
  <si>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</si>
  <si>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</si>
  <si>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</si>
  <si>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</si>
  <si>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</si>
  <si>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</si>
  <si>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</si>
  <si>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</si>
  <si>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</si>
  <si>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</si>
  <si>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</si>
  <si>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</si>
  <si>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</si>
  <si>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</si>
  <si>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</si>
  <si>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</si>
  <si>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</si>
  <si>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</si>
  <si>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</si>
  <si>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</si>
  <si>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</si>
  <si>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</si>
  <si>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</si>
  <si>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</si>
  <si>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</si>
  <si>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</si>
  <si>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</si>
  <si>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</si>
  <si>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</si>
  <si>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</si>
  <si>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</si>
  <si>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</si>
  <si>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</si>
  <si>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</si>
  <si>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</si>
  <si>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</si>
  <si>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</si>
  <si>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</si>
  <si>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</si>
  <si>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</si>
  <si>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</si>
  <si>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</si>
  <si>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</si>
  <si>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</si>
  <si>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</si>
  <si>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</si>
  <si>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</si>
  <si>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</si>
  <si>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</si>
  <si>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</si>
  <si>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</si>
  <si>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</si>
  <si>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</si>
  <si>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</si>
  <si>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</si>
  <si>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</si>
  <si>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</si>
  <si>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</si>
  <si>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</si>
  <si>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</si>
  <si>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</si>
  <si>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</si>
  <si>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</si>
  <si>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</si>
  <si>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</si>
  <si>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</si>
  <si>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</si>
  <si>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</si>
  <si>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</si>
  <si>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</si>
  <si>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</si>
  <si>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</si>
  <si>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</si>
  <si>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</si>
  <si>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</si>
  <si>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</si>
  <si>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</si>
  <si>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</si>
  <si>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</si>
  <si>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</si>
  <si>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</si>
  <si>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</si>
  <si>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</si>
  <si>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</si>
  <si>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</si>
  <si>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</si>
  <si>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</si>
  <si>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</si>
  <si>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</si>
  <si>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</si>
  <si>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</si>
  <si>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</si>
  <si>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</si>
  <si>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</si>
  <si>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</si>
  <si>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</si>
  <si>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</si>
  <si>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</si>
  <si>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</si>
  <si>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</si>
  <si>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</si>
  <si>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</si>
  <si>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</si>
  <si>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</si>
  <si>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</si>
  <si>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</si>
  <si>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</si>
  <si>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</si>
  <si>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</si>
  <si>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</si>
  <si>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</si>
  <si>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</si>
  <si>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</si>
  <si>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</si>
  <si>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</si>
  <si>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</si>
  <si>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</si>
  <si>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</si>
  <si>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</si>
  <si>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</si>
  <si>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</si>
  <si>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</si>
  <si>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</si>
  <si>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</si>
  <si>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</si>
  <si>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</si>
  <si>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</si>
  <si>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</si>
  <si>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</si>
  <si>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</si>
  <si>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</si>
  <si>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</si>
  <si>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</si>
  <si>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</si>
  <si>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</si>
  <si>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</si>
  <si>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</si>
  <si>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</si>
  <si>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</si>
  <si>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</si>
  <si>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</si>
  <si>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</si>
  <si>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</si>
  <si>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</si>
  <si>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</si>
  <si>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</si>
  <si>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</si>
  <si>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</si>
  <si>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</si>
  <si>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</si>
  <si>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</si>
  <si>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</si>
  <si>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</si>
  <si>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</si>
  <si>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</si>
  <si>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</si>
  <si>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</si>
  <si>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</si>
  <si>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</si>
  <si>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</si>
  <si>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</si>
  <si>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</si>
  <si>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</si>
  <si>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</si>
  <si>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</si>
  <si>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</si>
  <si>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</si>
  <si>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</si>
  <si>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</si>
  <si>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</si>
  <si>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</si>
  <si>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</si>
  <si>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</si>
  <si>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</si>
  <si>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</si>
  <si>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</si>
  <si>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</si>
  <si>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</si>
  <si>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</si>
  <si>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</si>
  <si>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</si>
  <si>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</si>
  <si>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</si>
  <si>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</si>
  <si>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</si>
  <si>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</si>
  <si>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</si>
  <si>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</si>
  <si>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</si>
  <si>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</si>
  <si>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</si>
  <si>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</si>
  <si>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</si>
  <si>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</si>
  <si>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</si>
  <si>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</si>
  <si>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</si>
  <si>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</si>
  <si>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</si>
  <si>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</si>
  <si>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</si>
  <si>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</si>
  <si>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</si>
  <si>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</si>
  <si>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</si>
  <si>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</si>
  <si>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</si>
  <si>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</si>
  <si>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</si>
  <si>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</si>
  <si>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</si>
  <si>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</si>
  <si>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</si>
  <si>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</si>
  <si>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</si>
  <si>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</si>
  <si>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</si>
  <si>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</si>
  <si>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</si>
  <si>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</si>
  <si>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</si>
  <si>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</si>
  <si>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</si>
  <si>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</si>
  <si>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</si>
  <si>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</si>
  <si>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</si>
  <si>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</si>
  <si>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</si>
  <si>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</si>
  <si>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</si>
  <si>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</si>
  <si>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</si>
  <si>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</si>
  <si>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</si>
  <si>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</si>
  <si>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</si>
  <si>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</si>
  <si>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</si>
  <si>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</si>
  <si>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</si>
  <si>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</si>
  <si>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</si>
  <si>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</si>
  <si>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</si>
  <si>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</si>
  <si>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</si>
  <si>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</si>
  <si>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</si>
  <si>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</si>
  <si>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</si>
  <si>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</si>
  <si>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</si>
  <si>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</si>
  <si>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</si>
  <si>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</si>
  <si>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</si>
  <si>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</si>
  <si>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</si>
  <si>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</si>
  <si>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</si>
  <si>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</si>
  <si>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</si>
  <si>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</si>
  <si>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</si>
  <si>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</si>
  <si>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</si>
  <si>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</si>
  <si>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</si>
  <si>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</si>
  <si>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</si>
  <si>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</si>
  <si>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</si>
  <si>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</si>
  <si>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</si>
  <si>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</si>
  <si>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</si>
  <si>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</si>
  <si>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</si>
  <si>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</si>
  <si>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</si>
  <si>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</si>
  <si>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</si>
  <si>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</si>
  <si>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</si>
  <si>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</si>
  <si>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</si>
  <si>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</si>
  <si>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</si>
  <si>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</si>
  <si>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</si>
  <si>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</si>
  <si>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</si>
  <si>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</si>
  <si>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</si>
  <si>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</si>
  <si>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</si>
  <si>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</si>
  <si>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</si>
  <si>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</si>
  <si>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</si>
  <si>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</si>
  <si>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</si>
  <si>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</si>
  <si>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</si>
  <si>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</si>
  <si>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</si>
  <si>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</si>
  <si>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</si>
  <si>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</si>
  <si>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</si>
  <si>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</si>
  <si>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</si>
  <si>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</si>
  <si>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</si>
  <si>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</si>
  <si>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</si>
  <si>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</si>
  <si>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</si>
  <si>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</si>
  <si>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</si>
  <si>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</si>
  <si>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</si>
  <si>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</si>
  <si>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</si>
  <si>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</si>
  <si>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</si>
  <si>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</si>
  <si>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</si>
  <si>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</si>
  <si>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</si>
  <si>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</si>
  <si>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</si>
  <si>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</si>
  <si>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</si>
  <si>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</si>
  <si>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</si>
  <si>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</si>
  <si>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</si>
  <si>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</si>
  <si>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</si>
  <si>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</si>
  <si>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</si>
  <si>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</si>
  <si>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</si>
  <si>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</si>
  <si>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</si>
  <si>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</si>
  <si>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</si>
  <si>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</si>
  <si>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</si>
  <si>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</si>
  <si>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</si>
  <si>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</si>
  <si>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</si>
  <si>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</si>
  <si>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</si>
  <si>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</si>
  <si>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</si>
  <si>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</si>
  <si>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</si>
  <si>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</si>
  <si>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</si>
  <si>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</si>
  <si>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</si>
  <si>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</si>
  <si>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</si>
  <si>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</si>
  <si>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</si>
  <si>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</si>
  <si>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</si>
  <si>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</si>
  <si>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</si>
  <si>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</si>
  <si>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</si>
  <si>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</si>
  <si>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</si>
  <si>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</si>
  <si>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</si>
  <si>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</si>
  <si>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</si>
  <si>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</si>
  <si>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</si>
  <si>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</si>
  <si>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</si>
  <si>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</si>
  <si>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</si>
  <si>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</si>
  <si>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</si>
  <si>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</si>
  <si>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</si>
  <si>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</si>
  <si>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</si>
  <si>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</si>
  <si>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</si>
  <si>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</si>
  <si>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</si>
  <si>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</si>
  <si>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</si>
  <si>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</si>
  <si>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</si>
  <si>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</si>
  <si>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</si>
  <si>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</si>
  <si>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</si>
  <si>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</si>
  <si>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</si>
  <si>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</si>
  <si>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</si>
  <si>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</si>
  <si>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</si>
  <si>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</si>
  <si>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</si>
  <si>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</si>
  <si>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</si>
  <si>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</si>
  <si>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</si>
  <si>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</si>
  <si>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</si>
  <si>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</si>
  <si>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</si>
  <si>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</si>
  <si>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</si>
  <si>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</si>
  <si>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</si>
  <si>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</si>
  <si>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</si>
  <si>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</si>
  <si>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</si>
  <si>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</si>
  <si>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</si>
  <si>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</si>
  <si>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</si>
  <si>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</si>
  <si>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</si>
  <si>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</si>
  <si>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</si>
  <si>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</si>
  <si>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</si>
  <si>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</si>
  <si>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</si>
  <si>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</si>
  <si>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</si>
  <si>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</si>
  <si>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</si>
  <si>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</si>
  <si>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</si>
  <si>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</si>
  <si>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</si>
  <si>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</si>
  <si>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</si>
  <si>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</si>
  <si>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</si>
  <si>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</si>
  <si>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</si>
  <si>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</si>
  <si>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</si>
  <si>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</si>
  <si>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</si>
  <si>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</si>
  <si>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</si>
  <si>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</si>
  <si>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</si>
  <si>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</si>
  <si>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</si>
  <si>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</si>
  <si>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</si>
  <si>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</si>
  <si>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</si>
  <si>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</si>
  <si>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</si>
  <si>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</si>
  <si>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</si>
  <si>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</si>
  <si>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</si>
  <si>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</si>
  <si>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</si>
  <si>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</si>
  <si>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</si>
  <si>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</si>
  <si>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</si>
  <si>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</si>
  <si>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</si>
  <si>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</si>
  <si>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</si>
  <si>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</si>
  <si>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</si>
  <si>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</si>
  <si>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</si>
  <si>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</si>
  <si>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</si>
  <si>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</si>
  <si>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</si>
  <si>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</si>
  <si>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</si>
  <si>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</si>
  <si>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</si>
  <si>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</si>
  <si>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</si>
  <si>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</si>
  <si>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</si>
  <si>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</si>
  <si>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</si>
  <si>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</si>
  <si>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</si>
  <si>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</si>
  <si>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</si>
  <si>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</si>
  <si>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</si>
  <si>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</si>
  <si>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</si>
  <si>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</si>
  <si>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</si>
  <si>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</si>
  <si>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</si>
  <si>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</si>
  <si>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</si>
  <si>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</si>
  <si>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</si>
  <si>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</si>
  <si>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</si>
  <si>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</si>
  <si>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</si>
  <si>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</si>
  <si>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</si>
  <si>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</si>
  <si>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</si>
  <si>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</si>
  <si>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</si>
  <si>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</si>
  <si>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</si>
  <si>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</si>
  <si>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</si>
  <si>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</si>
  <si>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</si>
  <si>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</si>
  <si>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</si>
  <si>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</si>
  <si>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</si>
  <si>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</si>
  <si>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</si>
  <si>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</si>
  <si>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</si>
  <si>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</si>
  <si>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</si>
  <si>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</si>
  <si>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</si>
  <si>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</si>
  <si>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</si>
  <si>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</si>
  <si>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</si>
  <si>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</si>
  <si>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</si>
  <si>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</si>
  <si>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</si>
  <si>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</si>
  <si>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</si>
  <si>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</si>
  <si>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</si>
  <si>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</si>
  <si>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</si>
  <si>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</si>
  <si>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</si>
  <si>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</si>
  <si>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</si>
  <si>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</si>
  <si>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</si>
  <si>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</si>
  <si>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</si>
  <si>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</si>
  <si>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</si>
  <si>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</si>
  <si>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</si>
  <si>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</si>
  <si>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</si>
  <si>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</si>
  <si>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</si>
  <si>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</si>
  <si>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</si>
  <si>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</si>
  <si>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</si>
  <si>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</si>
  <si>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</si>
  <si>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</si>
  <si>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</si>
  <si>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</si>
  <si>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</si>
  <si>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</si>
  <si>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</si>
  <si>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</si>
  <si>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</si>
  <si>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</si>
  <si>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</si>
  <si>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</si>
  <si>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</si>
  <si>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</si>
  <si>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</si>
  <si>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</si>
  <si>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</si>
  <si>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</si>
  <si>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</si>
  <si>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</si>
  <si>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</si>
  <si>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</si>
  <si>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</si>
  <si>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</si>
  <si>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</si>
  <si>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</si>
  <si>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</si>
  <si>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</si>
  <si>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</si>
  <si>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</si>
  <si>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</si>
  <si>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</si>
  <si>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</si>
  <si>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</si>
  <si>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</si>
  <si>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</si>
  <si>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</si>
  <si>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</si>
  <si>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</si>
  <si>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</si>
  <si>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</si>
  <si>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</si>
  <si>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</si>
  <si>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</si>
  <si>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</si>
  <si>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</si>
  <si>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</si>
  <si>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</si>
  <si>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</si>
  <si>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</si>
  <si>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</si>
  <si>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</si>
  <si>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</si>
  <si>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</si>
  <si>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</si>
  <si>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</si>
  <si>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</si>
  <si>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</si>
  <si>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</si>
  <si>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</si>
  <si>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</si>
  <si>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</si>
  <si>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</si>
  <si>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</si>
  <si>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</si>
  <si>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</si>
  <si>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</si>
  <si>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</si>
  <si>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</si>
  <si>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</si>
  <si>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</si>
  <si>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</si>
  <si>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</si>
  <si>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</si>
  <si>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</si>
  <si>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</si>
  <si>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</si>
  <si>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</si>
  <si>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</si>
  <si>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</si>
  <si>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</si>
  <si>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</si>
  <si>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</si>
  <si>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</si>
  <si>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</si>
  <si>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</si>
  <si>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</si>
  <si>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</si>
  <si>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</si>
  <si>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</si>
  <si>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</si>
  <si>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</si>
  <si>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</si>
  <si>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</si>
  <si>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</si>
  <si>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</si>
  <si>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</si>
  <si>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</si>
  <si>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</si>
  <si>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</si>
  <si>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</si>
  <si>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</si>
  <si>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</si>
  <si>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</si>
  <si>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</si>
  <si>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</si>
  <si>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</si>
  <si>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</si>
  <si>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</si>
  <si>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</si>
  <si>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</si>
  <si>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</si>
  <si>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</si>
  <si>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</si>
  <si>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</si>
  <si>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</si>
  <si>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</si>
  <si>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</si>
  <si>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</si>
  <si>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</si>
  <si>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</si>
  <si>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</si>
  <si>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</si>
  <si>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</si>
  <si>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</si>
  <si>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</si>
  <si>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</si>
  <si>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</si>
  <si>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</si>
  <si>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</si>
  <si>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</si>
  <si>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</si>
  <si>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</si>
  <si>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</si>
  <si>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</si>
  <si>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</si>
  <si>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</si>
  <si>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</si>
  <si>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</si>
  <si>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</si>
  <si>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</si>
  <si>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</si>
  <si>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</si>
  <si>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</si>
  <si>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</si>
  <si>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</si>
  <si>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</si>
  <si>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</si>
  <si>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</si>
  <si>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</si>
  <si>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</si>
  <si>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</si>
  <si>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</si>
  <si>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</si>
  <si>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</si>
  <si>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</si>
  <si>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</si>
  <si>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</si>
  <si>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</si>
  <si>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</si>
  <si>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</si>
  <si>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</si>
  <si>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</si>
  <si>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</si>
  <si>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</si>
  <si>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</si>
  <si>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</si>
  <si>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</si>
  <si>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</si>
  <si>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</si>
  <si>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</si>
  <si>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</si>
  <si>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</si>
  <si>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</si>
  <si>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</si>
  <si>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</si>
  <si>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</si>
  <si>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</si>
  <si>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</si>
  <si>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</si>
  <si>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</si>
  <si>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</si>
  <si>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</si>
  <si>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</si>
  <si>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</si>
  <si>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</si>
  <si>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</si>
  <si>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</si>
  <si>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</si>
  <si>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</si>
  <si>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</si>
  <si>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</si>
  <si>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</si>
  <si>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</si>
  <si>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</si>
  <si>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</si>
  <si>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</si>
  <si>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</si>
  <si>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</si>
  <si>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</si>
  <si>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</si>
  <si>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</si>
  <si>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</si>
  <si>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</si>
  <si>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</si>
  <si>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</si>
  <si>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</si>
  <si>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</si>
  <si>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</si>
  <si>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</si>
  <si>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</si>
  <si>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</si>
  <si>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</si>
  <si>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</si>
  <si>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</si>
  <si>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</si>
  <si>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</si>
  <si>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</si>
  <si>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</si>
  <si>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</si>
  <si>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</si>
  <si>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</si>
  <si>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</si>
  <si>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</si>
  <si>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</si>
  <si>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</si>
  <si>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</si>
  <si>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</si>
  <si>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</si>
  <si>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</si>
  <si>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</si>
  <si>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</si>
  <si>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</si>
  <si>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</si>
  <si>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</si>
  <si>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</si>
  <si>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</si>
  <si>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</si>
  <si>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</si>
  <si>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</si>
  <si>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</si>
  <si>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</si>
  <si>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</si>
  <si>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</si>
  <si>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</si>
  <si>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</si>
  <si>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</si>
  <si>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</si>
  <si>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</si>
  <si>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</si>
  <si>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</si>
  <si>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</si>
  <si>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</si>
  <si>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</si>
  <si>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</si>
  <si>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</si>
  <si>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</si>
  <si>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</si>
  <si>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</si>
  <si>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</si>
  <si>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</si>
  <si>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</si>
  <si>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</si>
  <si>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</si>
  <si>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</si>
  <si>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</si>
  <si>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</si>
  <si>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</si>
  <si>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</si>
  <si>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</si>
  <si>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</si>
  <si>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</si>
  <si>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</si>
  <si>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</si>
  <si>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</si>
  <si>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</si>
  <si>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</si>
  <si>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</si>
  <si>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</si>
  <si>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</si>
  <si>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</si>
  <si>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</si>
  <si>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</si>
  <si>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</si>
  <si>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</si>
  <si>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</si>
  <si>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</si>
  <si>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</si>
  <si>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</si>
  <si>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</si>
  <si>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</si>
  <si>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</si>
  <si>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</si>
  <si>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</si>
  <si>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</si>
  <si>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</si>
  <si>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</si>
  <si>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</si>
  <si>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</si>
  <si>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</si>
  <si>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</si>
  <si>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</si>
  <si>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</si>
  <si>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</si>
  <si>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</si>
  <si>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</si>
  <si>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</si>
  <si>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</si>
  <si>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</si>
  <si>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</si>
  <si>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</si>
  <si>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</si>
  <si>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</si>
  <si>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</si>
  <si>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</si>
  <si>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</si>
  <si>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</si>
  <si>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</si>
  <si>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</si>
  <si>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</si>
  <si>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</si>
  <si>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</si>
  <si>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</si>
  <si>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</si>
  <si>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</si>
  <si>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</si>
  <si>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</si>
  <si>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</si>
  <si>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</si>
  <si>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</si>
  <si>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</si>
  <si>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</si>
  <si>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</si>
  <si>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</si>
  <si>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</si>
  <si>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</si>
  <si>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</si>
  <si>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</si>
  <si>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</si>
  <si>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</si>
  <si>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</si>
  <si>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</si>
  <si>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</si>
  <si>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</si>
  <si>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</si>
  <si>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</si>
  <si>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</si>
  <si>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</si>
  <si>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</si>
  <si>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</si>
  <si>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</si>
  <si>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</si>
  <si>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</si>
  <si>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</si>
  <si>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</si>
  <si>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</si>
  <si>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</si>
  <si>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</si>
  <si>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</si>
  <si>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</si>
  <si>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</si>
  <si>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</si>
  <si>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</si>
  <si>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</si>
  <si>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</si>
  <si>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</si>
  <si>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</si>
  <si>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</si>
  <si>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</si>
  <si>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</si>
  <si>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</si>
  <si>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</si>
  <si>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</si>
  <si>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</si>
  <si>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</si>
  <si>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</si>
  <si>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</si>
  <si>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</si>
  <si>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</si>
  <si>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</si>
  <si>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</si>
  <si>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</si>
  <si>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</si>
  <si>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</si>
  <si>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</si>
  <si>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</si>
  <si>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</si>
  <si>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</si>
  <si>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</si>
  <si>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</si>
  <si>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</si>
  <si>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</si>
  <si>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</si>
  <si>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</si>
  <si>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</si>
  <si>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</si>
  <si>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</si>
  <si>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</si>
  <si>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</si>
  <si>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</si>
  <si>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</si>
  <si>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</si>
  <si>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</si>
  <si>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</si>
  <si>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</si>
  <si>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</si>
  <si>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</si>
  <si>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</si>
  <si>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</si>
  <si>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</si>
  <si>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</si>
  <si>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</si>
  <si>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</si>
  <si>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</si>
  <si>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</si>
  <si>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</si>
  <si>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</si>
  <si>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</si>
  <si>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</si>
  <si>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</si>
  <si>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</si>
  <si>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</si>
  <si>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</si>
  <si>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</si>
  <si>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</si>
  <si>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</si>
  <si>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</si>
  <si>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</si>
  <si>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</si>
  <si>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</si>
  <si>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</si>
  <si>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</si>
  <si>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</si>
  <si>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</si>
  <si>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</si>
  <si>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</si>
  <si>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</si>
  <si>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</si>
  <si>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</si>
  <si>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</si>
  <si>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</si>
  <si>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</si>
  <si>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</si>
  <si>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</si>
  <si>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</si>
  <si>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</si>
  <si>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</si>
  <si>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</si>
  <si>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</si>
  <si>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</si>
  <si>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</si>
  <si>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</si>
  <si>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</si>
  <si>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</si>
  <si>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</si>
  <si>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</si>
  <si>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</si>
  <si>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</si>
  <si>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</si>
  <si>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</si>
  <si>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</si>
  <si>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</si>
  <si>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</si>
  <si>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</si>
  <si>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</si>
  <si>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</si>
  <si>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</si>
  <si>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</si>
  <si>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</si>
  <si>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</si>
  <si>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</si>
  <si>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</si>
  <si>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</si>
  <si>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</si>
  <si>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</si>
  <si>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</si>
  <si>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</si>
  <si>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</si>
  <si>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</si>
  <si>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</si>
  <si>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</si>
  <si>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</si>
  <si>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</si>
  <si>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</si>
  <si>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</si>
  <si>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</si>
  <si>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</si>
  <si>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</si>
  <si>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</si>
  <si>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</si>
  <si>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</si>
  <si>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</si>
  <si>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</si>
  <si>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</si>
  <si>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</si>
  <si>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</si>
  <si>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</si>
  <si>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</si>
  <si>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</si>
  <si>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</si>
  <si>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</si>
  <si>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</si>
  <si>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</si>
  <si>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</si>
  <si>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</si>
  <si>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</si>
  <si>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</si>
  <si>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</si>
  <si>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</si>
  <si>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</si>
  <si>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</si>
  <si>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</si>
  <si>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</si>
  <si>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</si>
  <si>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</si>
  <si>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</si>
  <si>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</si>
  <si>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</si>
  <si>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</si>
  <si>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</si>
  <si>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</si>
  <si>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</si>
  <si>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</si>
  <si>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</si>
  <si>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</si>
  <si>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</si>
  <si>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</si>
  <si>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</si>
  <si>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</si>
  <si>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</si>
  <si>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</si>
  <si>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</si>
  <si>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</si>
  <si>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</si>
  <si>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</si>
  <si>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</si>
  <si>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</si>
  <si>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</si>
  <si>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</si>
  <si>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</si>
  <si>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</si>
  <si>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</si>
  <si>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</si>
  <si>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</si>
  <si>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</si>
  <si>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</si>
  <si>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</si>
  <si>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</si>
  <si>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</si>
  <si>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</si>
  <si>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</si>
  <si>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</si>
  <si>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</si>
  <si>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</si>
  <si>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</si>
  <si>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</si>
  <si>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</si>
  <si>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</si>
  <si>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</si>
  <si>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</si>
  <si>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</si>
  <si>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</si>
  <si>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</si>
  <si>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</si>
  <si>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</si>
  <si>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</si>
  <si>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</si>
  <si>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</si>
  <si>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</si>
  <si>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</si>
  <si>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</si>
  <si>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</si>
  <si>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</si>
  <si>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</si>
  <si>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</si>
  <si>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</si>
  <si>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</si>
  <si>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</si>
  <si>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</si>
  <si>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</si>
  <si>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</si>
  <si>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</si>
  <si>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</si>
  <si>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</si>
  <si>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</si>
  <si>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</si>
  <si>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</si>
  <si>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</si>
  <si>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</si>
  <si>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</si>
  <si>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</si>
  <si>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</si>
  <si>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</si>
  <si>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</si>
  <si>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</si>
  <si>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</si>
  <si>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</si>
  <si>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</si>
  <si>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</si>
  <si>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</si>
  <si>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</si>
  <si>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</si>
  <si>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</si>
  <si>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</si>
  <si>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</si>
  <si>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</si>
  <si>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</si>
  <si>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</si>
  <si>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</si>
  <si>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</si>
  <si>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</si>
  <si>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</si>
  <si>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</si>
  <si>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</si>
  <si>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</si>
  <si>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</si>
  <si>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</si>
  <si>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</si>
  <si>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</si>
  <si>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</si>
  <si>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</si>
  <si>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</si>
  <si>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</si>
  <si>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</si>
  <si>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</si>
  <si>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</si>
  <si>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</si>
  <si>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</si>
  <si>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</si>
  <si>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</si>
  <si>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</si>
  <si>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</si>
  <si>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</si>
  <si>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</si>
  <si>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</si>
  <si>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</si>
  <si>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</si>
  <si>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</si>
  <si>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</si>
  <si>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</si>
  <si>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</si>
  <si>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</si>
  <si>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</si>
  <si>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</si>
  <si>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</si>
  <si>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</si>
  <si>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</si>
  <si>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</si>
  <si>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</si>
  <si>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</si>
  <si>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</si>
  <si>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</si>
  <si>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</si>
  <si>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</si>
  <si>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</si>
  <si>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</si>
  <si>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</si>
  <si>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</si>
  <si>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</si>
  <si>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</si>
  <si>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</si>
  <si>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</si>
  <si>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</si>
  <si>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</si>
  <si>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</si>
  <si>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</si>
  <si>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</si>
  <si>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</si>
  <si>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</si>
  <si>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</si>
  <si>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</si>
  <si>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</si>
  <si>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</si>
  <si>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</si>
  <si>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</si>
  <si>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</si>
  <si>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</si>
  <si>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</si>
  <si>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</si>
  <si>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</si>
  <si>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</si>
  <si>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</si>
  <si>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</si>
  <si>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</si>
  <si>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</si>
  <si>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</si>
  <si>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</si>
  <si>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</si>
  <si>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</si>
  <si>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</si>
  <si>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</si>
  <si>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</si>
  <si>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</si>
  <si>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</si>
  <si>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</si>
  <si>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</si>
  <si>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</si>
  <si>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</si>
  <si>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</si>
  <si>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</si>
  <si>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</si>
  <si>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</si>
  <si>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</si>
  <si>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</si>
  <si>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</si>
  <si>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</si>
  <si>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</si>
  <si>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</si>
  <si>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</si>
  <si>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</si>
  <si>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</si>
  <si>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</si>
  <si>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</si>
  <si>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</si>
  <si>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</si>
  <si>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</si>
  <si>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</si>
  <si>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</si>
  <si>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</si>
  <si>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</si>
  <si>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</si>
  <si>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</si>
  <si>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</si>
  <si>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</si>
  <si>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</si>
  <si>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</si>
  <si>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</si>
  <si>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</si>
  <si>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</si>
  <si>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</si>
  <si>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</si>
  <si>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</si>
  <si>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</si>
  <si>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</si>
  <si>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</si>
  <si>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</si>
  <si>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</si>
  <si>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</si>
  <si>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</si>
  <si>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</si>
  <si>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</si>
  <si>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</si>
  <si>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</si>
  <si>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</si>
  <si>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</si>
  <si>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</si>
  <si>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</si>
  <si>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</si>
  <si>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</si>
  <si>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</si>
  <si>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</si>
  <si>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</si>
  <si>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</si>
  <si>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</si>
  <si>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</si>
  <si>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</si>
  <si>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</si>
  <si>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</si>
  <si>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</si>
  <si>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</si>
  <si>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</si>
  <si>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</si>
  <si>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</si>
  <si>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</si>
  <si>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</si>
  <si>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</si>
  <si>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</si>
  <si>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</si>
  <si>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</si>
  <si>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</si>
  <si>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</si>
  <si>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</si>
  <si>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</si>
  <si>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</si>
  <si>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</si>
  <si>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</si>
  <si>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</si>
  <si>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</si>
  <si>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</si>
  <si>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</si>
  <si>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</si>
  <si>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</si>
  <si>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</si>
  <si>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</si>
  <si>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</si>
  <si>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</si>
  <si>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</si>
  <si>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</si>
  <si>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</si>
  <si>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</si>
  <si>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</si>
  <si>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</si>
  <si>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</si>
  <si>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</si>
  <si>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</si>
  <si>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</si>
  <si>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</si>
  <si>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</si>
  <si>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</si>
  <si>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</si>
  <si>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</si>
  <si>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</si>
  <si>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</si>
  <si>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</si>
  <si>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</si>
  <si>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</si>
  <si>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</si>
  <si>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</si>
  <si>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</si>
  <si>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</si>
  <si>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</si>
  <si>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</si>
  <si>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</si>
  <si>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</si>
  <si>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</si>
  <si>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</si>
  <si>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</si>
  <si>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</si>
  <si>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</si>
  <si>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</si>
  <si>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</si>
  <si>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</si>
  <si>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</si>
  <si>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</si>
  <si>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</si>
  <si>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</si>
  <si>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</si>
  <si>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</si>
  <si>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</si>
  <si>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</si>
  <si>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</si>
  <si>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</si>
  <si>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</si>
  <si>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</si>
  <si>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</si>
  <si>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</si>
  <si>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</si>
  <si>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</si>
  <si>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</si>
  <si>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</si>
  <si>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</si>
  <si>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</si>
  <si>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</si>
  <si>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</si>
  <si>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</si>
  <si>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</si>
  <si>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</si>
  <si>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</si>
  <si>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</si>
  <si>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</si>
  <si>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</si>
  <si>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</si>
  <si>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</si>
  <si>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</si>
  <si>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</si>
  <si>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</si>
  <si>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</si>
  <si>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</si>
  <si>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</si>
  <si>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</si>
  <si>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</si>
  <si>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</si>
  <si>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</si>
  <si>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</si>
  <si>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</si>
  <si>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</si>
  <si>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</si>
  <si>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</si>
  <si>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</si>
  <si>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</si>
  <si>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</si>
  <si>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</si>
  <si>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</si>
  <si>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</si>
  <si>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</si>
  <si>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</si>
  <si>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</si>
  <si>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</si>
  <si>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</si>
  <si>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</si>
  <si>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</si>
  <si>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</si>
  <si>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</si>
  <si>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</si>
  <si>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</si>
  <si>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</si>
  <si>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</si>
  <si>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</si>
  <si>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</si>
  <si>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</si>
  <si>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</si>
  <si>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</si>
  <si>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</si>
  <si>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</si>
  <si>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</si>
  <si>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</si>
  <si>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</si>
  <si>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</si>
  <si>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</si>
  <si>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</si>
  <si>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</si>
  <si>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</si>
  <si>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</si>
  <si>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</si>
  <si>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</si>
  <si>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</si>
  <si>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</si>
  <si>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</si>
  <si>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</si>
  <si>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</si>
  <si>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</si>
  <si>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</si>
  <si>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</si>
  <si>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</si>
  <si>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</si>
  <si>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</si>
  <si>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</si>
  <si>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</si>
  <si>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</si>
  <si>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</si>
  <si>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</si>
  <si>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</si>
  <si>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</si>
  <si>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</si>
  <si>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</si>
  <si>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</si>
  <si>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</si>
  <si>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</si>
  <si>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</si>
  <si>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</si>
  <si>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</si>
  <si>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</si>
  <si>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</si>
  <si>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</si>
  <si>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</si>
  <si>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</si>
  <si>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</si>
  <si>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</si>
  <si>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</si>
  <si>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</si>
  <si>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</si>
  <si>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</si>
  <si>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</si>
  <si>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</si>
  <si>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</si>
  <si>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</si>
  <si>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</si>
  <si>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</si>
  <si>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</si>
  <si>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</si>
  <si>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</si>
  <si>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</si>
  <si>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</si>
  <si>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</si>
  <si>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</si>
  <si>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</si>
  <si>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</si>
  <si>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</si>
  <si>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</si>
  <si>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</si>
  <si>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</si>
  <si>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</si>
  <si>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</si>
  <si>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</si>
  <si>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</si>
  <si>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</si>
  <si>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</si>
  <si>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</si>
  <si>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</si>
  <si>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</si>
  <si>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</si>
  <si>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</si>
  <si>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</si>
  <si>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</si>
  <si>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</si>
  <si>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</si>
  <si>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</si>
  <si>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</si>
  <si>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</si>
  <si>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</si>
  <si>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</si>
  <si>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</si>
  <si>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</si>
  <si>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</si>
  <si>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</si>
  <si>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</si>
  <si>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</si>
  <si>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</si>
  <si>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</si>
  <si>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</si>
  <si>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</si>
  <si>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</si>
  <si>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</si>
  <si>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</si>
  <si>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</si>
  <si>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</si>
  <si>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</si>
  <si>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</si>
  <si>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</si>
  <si>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</si>
  <si>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</si>
  <si>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</si>
  <si>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</si>
  <si>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</si>
  <si>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</si>
  <si>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</si>
  <si>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</si>
  <si>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</si>
  <si>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</si>
  <si>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</si>
  <si>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</si>
  <si>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</si>
  <si>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</si>
  <si>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</si>
  <si>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</si>
  <si>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</si>
  <si>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</si>
  <si>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</si>
  <si>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</si>
  <si>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</si>
  <si>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</si>
  <si>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</si>
  <si>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</si>
  <si>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</si>
  <si>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</si>
  <si>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</si>
  <si>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</si>
  <si>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</si>
  <si>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</si>
  <si>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</si>
  <si>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</si>
  <si>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</si>
  <si>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</si>
  <si>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</si>
  <si>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</si>
  <si>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</si>
  <si>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</si>
  <si>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</si>
  <si>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</si>
  <si>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</si>
  <si>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</si>
  <si>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</si>
  <si>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</si>
  <si>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</si>
  <si>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</si>
  <si>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</si>
  <si>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</si>
  <si>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</si>
  <si>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</si>
  <si>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</si>
  <si>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</si>
  <si>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</si>
  <si>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</si>
  <si>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</si>
  <si>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</si>
  <si>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</si>
  <si>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</si>
  <si>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</si>
  <si>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</si>
  <si>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</si>
  <si>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</si>
  <si>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</si>
  <si>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</si>
  <si>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</si>
  <si>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</si>
  <si>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</si>
  <si>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</si>
  <si>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</si>
  <si>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</si>
  <si>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</si>
  <si>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</si>
  <si>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</si>
  <si>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</si>
  <si>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</si>
  <si>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</si>
  <si>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</si>
  <si>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</si>
  <si>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</si>
  <si>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</si>
  <si>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</si>
  <si>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</si>
  <si>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</si>
  <si>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</si>
  <si>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</si>
  <si>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</si>
  <si>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</si>
  <si>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</si>
  <si>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</si>
  <si>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</si>
  <si>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</si>
  <si>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</si>
  <si>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</si>
  <si>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</si>
  <si>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</si>
  <si>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</si>
  <si>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</si>
  <si>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</si>
  <si>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</si>
  <si>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</si>
  <si>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</si>
  <si>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</si>
  <si>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</si>
  <si>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</si>
  <si>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</si>
  <si>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</si>
  <si>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</si>
  <si>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</si>
  <si>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</si>
  <si>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</si>
  <si>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</si>
  <si>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</si>
  <si>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</si>
  <si>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</si>
  <si>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</si>
  <si>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</si>
  <si>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</si>
  <si>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</si>
  <si>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</si>
  <si>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</si>
  <si>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</si>
  <si>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</si>
  <si>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</si>
  <si>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</si>
  <si>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</si>
  <si>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</si>
  <si>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</si>
  <si>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</si>
  <si>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</si>
  <si>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</si>
  <si>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</si>
  <si>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</si>
  <si>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</si>
  <si>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</si>
  <si>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</si>
  <si>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</si>
  <si>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</si>
  <si>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</si>
  <si>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</si>
  <si>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</si>
  <si>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</si>
  <si>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</si>
  <si>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</si>
  <si>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</si>
  <si>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</si>
  <si>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</si>
  <si>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</si>
  <si>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</si>
  <si>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</si>
  <si>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</si>
  <si>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</si>
  <si>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</si>
  <si>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</si>
  <si>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</si>
  <si>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</si>
  <si>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</si>
  <si>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</si>
  <si>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</si>
  <si>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</si>
  <si>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</si>
  <si>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</si>
  <si>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</si>
  <si>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</si>
  <si>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</si>
  <si>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</si>
  <si>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</si>
  <si>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</si>
  <si>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</si>
  <si>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</si>
  <si>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</si>
  <si>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</si>
  <si>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</si>
  <si>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</si>
  <si>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</si>
  <si>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</si>
  <si>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</si>
  <si>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</si>
  <si>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</si>
  <si>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</si>
  <si>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</si>
  <si>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</si>
  <si>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</si>
  <si>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</si>
  <si>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</si>
  <si>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</si>
  <si>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</si>
  <si>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</si>
  <si>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</si>
  <si>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</si>
  <si>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</si>
  <si>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</si>
  <si>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</si>
  <si>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</si>
  <si>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</si>
  <si>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</si>
  <si>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</si>
  <si>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</si>
  <si>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</si>
  <si>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</si>
  <si>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</si>
  <si>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</si>
  <si>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</si>
  <si>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</si>
  <si>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</si>
  <si>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</si>
  <si>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</si>
  <si>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</si>
  <si>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</si>
  <si>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</si>
  <si>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</si>
  <si>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</si>
  <si>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</si>
  <si>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</si>
  <si>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</si>
  <si>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</si>
  <si>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</si>
  <si>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</si>
  <si>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</si>
  <si>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</si>
  <si>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</si>
  <si>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</si>
  <si>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</si>
  <si>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</si>
  <si>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</si>
  <si>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</si>
  <si>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</si>
  <si>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</si>
  <si>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</si>
  <si>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</si>
  <si>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</si>
  <si>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</si>
  <si>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</si>
  <si>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</si>
  <si>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</si>
  <si>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</si>
  <si>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</si>
  <si>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</si>
  <si>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</si>
  <si>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</si>
  <si>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</si>
  <si>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</si>
  <si>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</si>
  <si>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</si>
  <si>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</si>
  <si>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</si>
  <si>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</si>
  <si>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</si>
  <si>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</si>
  <si>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</si>
  <si>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</si>
  <si>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</si>
  <si>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</si>
  <si>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</si>
  <si>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</si>
  <si>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</si>
  <si>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</si>
  <si>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</si>
  <si>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</si>
  <si>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</si>
  <si>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</si>
  <si>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</si>
  <si>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</si>
  <si>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</si>
  <si>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</si>
  <si>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</si>
  <si>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</si>
  <si>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</si>
  <si>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</si>
  <si>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</si>
  <si>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</si>
  <si>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</si>
  <si>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</si>
  <si>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</si>
  <si>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</si>
  <si>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</si>
  <si>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</si>
  <si>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</si>
  <si>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</si>
  <si>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</si>
  <si>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</si>
  <si>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</si>
  <si>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</si>
  <si>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</si>
  <si>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</si>
  <si>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</si>
  <si>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</si>
  <si>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</si>
  <si>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</si>
  <si>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</si>
  <si>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</si>
  <si>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</si>
  <si>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</si>
  <si>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</si>
  <si>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</si>
  <si>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</si>
  <si>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</si>
  <si>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</si>
  <si>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</si>
  <si>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</si>
  <si>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</si>
  <si>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</si>
  <si>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</si>
  <si>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</si>
  <si>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</si>
  <si>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</si>
  <si>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</si>
  <si>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</si>
  <si>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</si>
  <si>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</si>
  <si>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</si>
  <si>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</si>
  <si>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</si>
  <si>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</si>
  <si>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</si>
  <si>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</si>
  <si>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</si>
  <si>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</si>
  <si>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</si>
  <si>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</si>
  <si>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</si>
  <si>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</si>
  <si>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</si>
  <si>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</si>
  <si>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</si>
  <si>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</si>
  <si>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</si>
  <si>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</si>
  <si>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</si>
  <si>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</si>
  <si>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</si>
  <si>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</si>
  <si>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</si>
  <si>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</si>
  <si>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</si>
  <si>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</si>
  <si>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</si>
  <si>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</si>
  <si>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</si>
  <si>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</si>
  <si>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</si>
  <si>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</si>
  <si>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</si>
  <si>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</si>
  <si>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</si>
  <si>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</si>
  <si>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</si>
  <si>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</si>
  <si>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</si>
  <si>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</si>
  <si>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</si>
  <si>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</si>
  <si>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</si>
  <si>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</si>
  <si>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</si>
  <si>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</si>
  <si>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</si>
  <si>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</si>
  <si>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</si>
  <si>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</si>
  <si>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</si>
  <si>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</si>
  <si>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</si>
  <si>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</si>
  <si>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</si>
  <si>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</si>
  <si>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</si>
  <si>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</si>
  <si>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</si>
  <si>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</si>
  <si>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</si>
  <si>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</si>
  <si>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</si>
  <si>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</si>
  <si>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</si>
  <si>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</si>
  <si>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</si>
  <si>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</si>
  <si>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</si>
  <si>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</si>
  <si>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</si>
  <si>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</si>
  <si>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</si>
  <si>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</si>
  <si>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</si>
  <si>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</si>
  <si>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</si>
  <si>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</si>
  <si>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</si>
  <si>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</si>
  <si>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</si>
  <si>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</si>
  <si>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</si>
  <si>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</si>
  <si>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</si>
  <si>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</si>
  <si>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</si>
  <si>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</si>
  <si>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</si>
  <si>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</si>
  <si>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</si>
  <si>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</si>
  <si>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</si>
  <si>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</si>
  <si>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</si>
  <si>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</si>
  <si>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</si>
  <si>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</si>
  <si>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</si>
  <si>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</si>
  <si>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</si>
  <si>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</si>
  <si>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</si>
  <si>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</si>
  <si>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</si>
  <si>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</si>
  <si>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</si>
  <si>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</si>
  <si>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</si>
  <si>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</si>
  <si>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</si>
  <si>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</si>
  <si>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</si>
  <si>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</si>
  <si>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</si>
  <si>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</si>
  <si>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</si>
  <si>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</si>
  <si>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</si>
  <si>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</si>
  <si>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</si>
  <si>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</si>
  <si>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</si>
  <si>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</si>
  <si>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</si>
  <si>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</si>
  <si>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</si>
  <si>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</si>
  <si>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</si>
  <si>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</si>
  <si>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</si>
  <si>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</si>
  <si>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</si>
  <si>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</si>
  <si>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</si>
  <si>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</si>
  <si>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</si>
  <si>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</si>
  <si>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</si>
  <si>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</si>
  <si>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</si>
  <si>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</si>
  <si>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</si>
  <si>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</si>
  <si>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</si>
  <si>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</si>
  <si>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</si>
  <si>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</si>
  <si>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</si>
  <si>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</si>
  <si>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</si>
  <si>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</si>
  <si>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</si>
  <si>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</si>
  <si>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</si>
  <si>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</si>
  <si>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</si>
  <si>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</si>
  <si>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</si>
  <si>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</si>
  <si>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</si>
  <si>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</si>
  <si>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</si>
  <si>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</si>
  <si>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</si>
  <si>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</si>
  <si>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</si>
  <si>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</si>
  <si>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</si>
  <si>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</si>
  <si>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</si>
  <si>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</si>
  <si>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</si>
  <si>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</si>
  <si>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</si>
  <si>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</si>
  <si>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</si>
  <si>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</si>
  <si>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</si>
  <si>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</si>
  <si>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</si>
  <si>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</si>
  <si>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</si>
  <si>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</si>
  <si>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</si>
  <si>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</si>
  <si>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</si>
  <si>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</si>
  <si>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</si>
  <si>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</si>
  <si>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</si>
  <si>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</si>
  <si>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</si>
  <si>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</si>
  <si>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</si>
  <si>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</si>
  <si>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</si>
  <si>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</si>
  <si>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</si>
  <si>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</si>
  <si>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</si>
  <si>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</si>
  <si>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</si>
  <si>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</si>
  <si>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</si>
  <si>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</si>
  <si>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</si>
  <si>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</si>
  <si>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</si>
  <si>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</si>
  <si>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</si>
  <si>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</si>
  <si>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</si>
  <si>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</si>
  <si>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</si>
  <si>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</si>
  <si>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</si>
  <si>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</si>
  <si>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</si>
  <si>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</si>
  <si>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</si>
  <si>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</si>
  <si>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</si>
  <si>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</si>
  <si>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</si>
  <si>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</si>
  <si>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</si>
  <si>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</si>
  <si>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</si>
  <si>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</si>
  <si>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</si>
  <si>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</si>
  <si>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</si>
  <si>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</si>
  <si>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</si>
  <si>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</si>
  <si>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</si>
  <si>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</si>
  <si>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</si>
  <si>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</si>
  <si>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</si>
  <si>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</si>
  <si>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</si>
  <si>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</si>
  <si>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</si>
  <si>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</si>
  <si>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</si>
  <si>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</si>
  <si>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</si>
  <si>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</si>
  <si>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</si>
  <si>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</si>
  <si>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</si>
  <si>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</si>
  <si>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</si>
  <si>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</si>
  <si>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</si>
  <si>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</si>
  <si>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</si>
  <si>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</si>
  <si>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</si>
  <si>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</si>
  <si>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</si>
  <si>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</si>
  <si>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</si>
  <si>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</si>
  <si>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</si>
  <si>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</si>
  <si>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</si>
  <si>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</si>
  <si>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</si>
  <si>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</si>
  <si>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</si>
  <si>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</si>
  <si>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</si>
  <si>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</si>
  <si>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</si>
  <si>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</si>
  <si>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</si>
  <si>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</si>
  <si>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</si>
  <si>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</si>
  <si>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</si>
  <si>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</si>
  <si>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</si>
  <si>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</si>
  <si>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</si>
  <si>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</si>
  <si>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</si>
  <si>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</si>
  <si>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</si>
  <si>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</si>
  <si>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</si>
  <si>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</si>
  <si>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</si>
  <si>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</si>
  <si>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</si>
  <si>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</si>
  <si>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</si>
  <si>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</si>
  <si>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</si>
  <si>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</si>
  <si>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</si>
  <si>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</si>
  <si>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</si>
  <si>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</si>
  <si>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</si>
  <si>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</si>
  <si>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</si>
  <si>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</si>
  <si>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</si>
  <si>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</si>
  <si>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</si>
  <si>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</si>
  <si>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</si>
  <si>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</si>
  <si>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</si>
  <si>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</si>
  <si>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</si>
  <si>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</si>
  <si>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</si>
  <si>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</si>
  <si>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</si>
  <si>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</si>
  <si>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</si>
  <si>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</si>
  <si>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</si>
  <si>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</si>
  <si>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</si>
  <si>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</si>
  <si>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</si>
  <si>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</si>
  <si>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</si>
  <si>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</si>
  <si>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</si>
  <si>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</si>
  <si>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</si>
  <si>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</si>
  <si>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</si>
  <si>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</si>
  <si>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</si>
  <si>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</si>
  <si>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</si>
  <si>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</si>
  <si>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</si>
  <si>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</si>
  <si>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</si>
  <si>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</si>
  <si>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</si>
  <si>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</si>
  <si>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</si>
  <si>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</si>
  <si>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</si>
  <si>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</si>
  <si>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</si>
  <si>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</si>
  <si>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</si>
  <si>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</si>
  <si>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</si>
  <si>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</si>
  <si>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</si>
  <si>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</si>
  <si>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</si>
  <si>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</si>
  <si>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</si>
  <si>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</si>
  <si>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</si>
  <si>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</si>
  <si>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</si>
  <si>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</si>
  <si>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</si>
  <si>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</si>
  <si>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</si>
  <si>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</si>
  <si>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</si>
  <si>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</si>
  <si>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</si>
  <si>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</si>
  <si>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</si>
  <si>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</si>
  <si>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</si>
  <si>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</si>
  <si>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</si>
  <si>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</si>
  <si>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</si>
  <si>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</si>
  <si>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</si>
  <si>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</si>
  <si>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</si>
  <si>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</si>
  <si>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</si>
  <si>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</si>
  <si>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</si>
  <si>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</si>
  <si>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</si>
  <si>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</si>
  <si>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</si>
  <si>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</si>
  <si>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</si>
  <si>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</si>
  <si>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</si>
  <si>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</si>
  <si>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</si>
  <si>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</si>
  <si>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</si>
  <si>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</si>
  <si>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</si>
  <si>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</si>
  <si>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</si>
  <si>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</si>
  <si>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</si>
  <si>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</si>
  <si>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</si>
  <si>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</si>
  <si>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</si>
  <si>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</si>
  <si>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</si>
  <si>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</si>
  <si>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</si>
  <si>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</si>
  <si>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</si>
  <si>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</si>
  <si>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</si>
  <si>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</si>
  <si>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</si>
  <si>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</si>
  <si>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</si>
  <si>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</si>
  <si>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</si>
  <si>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</si>
  <si>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</si>
  <si>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</si>
  <si>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</si>
  <si>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</si>
  <si>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</si>
  <si>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</si>
  <si>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</si>
  <si>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</si>
  <si>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</si>
  <si>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</si>
  <si>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</si>
  <si>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</si>
  <si>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</si>
  <si>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</si>
  <si>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</si>
  <si>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</si>
  <si>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</si>
  <si>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</si>
  <si>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</si>
  <si>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</si>
  <si>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</si>
  <si>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</si>
  <si>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</si>
  <si>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</si>
  <si>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</si>
  <si>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</si>
  <si>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</si>
  <si>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</si>
  <si>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</si>
  <si>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</si>
  <si>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</si>
  <si>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</si>
  <si>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</si>
  <si>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</si>
  <si>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</si>
  <si>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</si>
  <si>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</si>
  <si>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</si>
  <si>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</si>
  <si>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</si>
  <si>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</si>
  <si>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</si>
  <si>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</si>
  <si>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</si>
  <si>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</si>
  <si>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</si>
  <si>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</si>
  <si>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</si>
  <si>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</si>
  <si>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</si>
  <si>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</si>
  <si>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</si>
  <si>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</si>
  <si>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</si>
  <si>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</si>
  <si>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</si>
  <si>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</si>
  <si>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</si>
  <si>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</si>
  <si>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</si>
  <si>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</si>
  <si>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</si>
  <si>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</si>
  <si>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</si>
  <si>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</si>
  <si>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</si>
  <si>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</si>
  <si>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</si>
  <si>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</si>
  <si>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</si>
  <si>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</si>
  <si>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</si>
  <si>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</si>
  <si>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</si>
  <si>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</si>
  <si>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</si>
  <si>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</si>
  <si>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</si>
  <si>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</si>
  <si>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</si>
  <si>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</si>
  <si>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</si>
  <si>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</si>
  <si>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</si>
  <si>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</si>
  <si>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</si>
  <si>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</si>
  <si>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</si>
  <si>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</si>
  <si>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</si>
  <si>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</si>
  <si>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</si>
  <si>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</si>
  <si>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</si>
  <si>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</si>
  <si>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</si>
  <si>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</si>
  <si>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</si>
  <si>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</si>
  <si>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</si>
  <si>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</si>
  <si>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</si>
  <si>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</si>
  <si>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</si>
  <si>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</si>
  <si>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</si>
  <si>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</si>
  <si>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</si>
  <si>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</si>
  <si>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</si>
  <si>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</si>
  <si>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</si>
  <si>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</si>
  <si>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</si>
  <si>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</si>
  <si>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</si>
  <si>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</si>
  <si>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</si>
  <si>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</si>
  <si>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</si>
  <si>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</si>
  <si>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</si>
  <si>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</si>
  <si>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</si>
  <si>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</si>
  <si>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</si>
  <si>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</si>
  <si>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</si>
  <si>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</si>
  <si>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</si>
  <si>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</si>
  <si>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</si>
  <si>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</si>
  <si>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</si>
  <si>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</si>
  <si>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</si>
  <si>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</si>
  <si>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</si>
  <si>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</si>
  <si>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</si>
  <si>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</si>
  <si>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</si>
  <si>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</si>
  <si>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</si>
  <si>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</si>
  <si>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</si>
  <si>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</si>
  <si>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</si>
  <si>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</si>
  <si>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</si>
  <si>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</si>
  <si>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</si>
  <si>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</si>
  <si>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</si>
  <si>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</si>
  <si>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</si>
  <si>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</si>
  <si>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</si>
  <si>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</si>
  <si>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</si>
  <si>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</si>
  <si>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</si>
  <si>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</si>
  <si>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</si>
  <si>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</si>
  <si>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</si>
  <si>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</si>
  <si>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</si>
  <si>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</si>
  <si>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</si>
  <si>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</si>
  <si>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</si>
  <si>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</si>
  <si>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</si>
  <si>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</si>
  <si>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</si>
  <si>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</si>
  <si>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</si>
  <si>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</si>
  <si>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</si>
  <si>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</si>
  <si>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</si>
  <si>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</si>
  <si>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</si>
  <si>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</si>
  <si>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</si>
  <si>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</si>
  <si>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</si>
  <si>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</si>
  <si>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</si>
  <si>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</si>
  <si>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</si>
  <si>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</si>
  <si>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</si>
  <si>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</si>
  <si>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</si>
  <si>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</si>
  <si>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</si>
  <si>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</si>
  <si>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</si>
  <si>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</si>
  <si>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</si>
  <si>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</si>
  <si>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</si>
  <si>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</si>
  <si>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</si>
  <si>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</si>
  <si>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</si>
  <si>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</si>
  <si>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</si>
  <si>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</si>
  <si>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</si>
  <si>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</si>
  <si>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</si>
  <si>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</si>
  <si>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</si>
  <si>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</si>
  <si>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</si>
  <si>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</si>
  <si>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</si>
  <si>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</si>
  <si>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</si>
  <si>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</si>
  <si>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</si>
  <si>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</si>
  <si>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</si>
  <si>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</si>
  <si>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</si>
  <si>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</si>
  <si>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</si>
  <si>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</si>
  <si>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</si>
  <si>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</si>
  <si>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</si>
  <si>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</si>
  <si>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</si>
  <si>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</si>
  <si>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</si>
  <si>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</si>
  <si>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</si>
  <si>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</si>
  <si>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</si>
  <si>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</si>
  <si>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</si>
  <si>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</si>
  <si>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</si>
  <si>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</si>
  <si>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</si>
  <si>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</si>
  <si>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</si>
  <si>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</si>
  <si>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</si>
  <si>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</si>
  <si>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</si>
  <si>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</si>
  <si>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</si>
  <si>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</si>
  <si>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</si>
  <si>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</si>
  <si>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</si>
  <si>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</si>
  <si>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</si>
  <si>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</si>
  <si>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</si>
  <si>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</si>
  <si>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</si>
  <si>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</si>
  <si>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</si>
  <si>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</si>
  <si>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</si>
  <si>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</si>
  <si>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</si>
  <si>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</si>
  <si>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</si>
  <si>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</si>
  <si>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</si>
  <si>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</si>
  <si>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</si>
  <si>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</si>
  <si>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</si>
  <si>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</si>
  <si>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</si>
  <si>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</si>
  <si>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</si>
  <si>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</si>
  <si>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</si>
  <si>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</si>
  <si>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</si>
  <si>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</si>
  <si>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</si>
  <si>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</si>
  <si>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</si>
  <si>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</si>
  <si>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</si>
  <si>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</si>
  <si>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</si>
  <si>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</si>
  <si>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</si>
  <si>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</si>
  <si>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</si>
  <si>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</si>
  <si>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</si>
  <si>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</si>
  <si>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</si>
  <si>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</si>
  <si>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</si>
  <si>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</si>
  <si>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</si>
  <si>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</si>
  <si>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</si>
  <si>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</si>
  <si>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</si>
  <si>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</si>
  <si>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</si>
  <si>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</si>
  <si>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</si>
  <si>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</si>
  <si>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</si>
  <si>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</si>
  <si>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</si>
  <si>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</si>
  <si>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</si>
  <si>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</si>
  <si>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</si>
  <si>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</si>
  <si>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</si>
  <si>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</si>
  <si>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</si>
  <si>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</si>
  <si>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</si>
  <si>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</si>
  <si>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</si>
  <si>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</si>
  <si>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</si>
  <si>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</si>
  <si>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</si>
  <si>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</si>
  <si>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</si>
  <si>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</si>
  <si>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</si>
  <si>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</si>
  <si>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</si>
  <si>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</si>
  <si>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</si>
  <si>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</si>
  <si>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</si>
  <si>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</si>
  <si>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</si>
  <si>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</si>
  <si>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</si>
  <si>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</si>
  <si>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</si>
  <si>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</si>
  <si>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</si>
  <si>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</si>
  <si>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</si>
  <si>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</si>
  <si>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</si>
  <si>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</si>
  <si>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</si>
  <si>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</si>
  <si>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</si>
  <si>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</si>
  <si>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</si>
  <si>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</si>
  <si>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</si>
  <si>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</si>
  <si>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</si>
  <si>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</si>
  <si>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</si>
  <si>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</si>
  <si>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</si>
  <si>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</si>
  <si>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</si>
  <si>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</si>
  <si>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</si>
  <si>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</si>
  <si>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</si>
  <si>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</si>
  <si>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</si>
  <si>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</si>
  <si>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</si>
  <si>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</si>
  <si>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</si>
  <si>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</si>
  <si>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</si>
  <si>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</si>
  <si>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</si>
  <si>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</si>
  <si>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</si>
  <si>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</si>
  <si>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</si>
  <si>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</si>
  <si>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</si>
  <si>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</si>
  <si>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</si>
  <si>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</si>
  <si>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</si>
  <si>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</si>
  <si>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</si>
  <si>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</si>
  <si>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</si>
  <si>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</si>
  <si>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</si>
  <si>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</si>
  <si>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</si>
  <si>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</si>
  <si>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</si>
  <si>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</si>
  <si>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</si>
  <si>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</si>
  <si>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</si>
  <si>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</si>
  <si>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</si>
  <si>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</si>
  <si>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</si>
  <si>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</si>
  <si>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</si>
  <si>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</si>
  <si>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</si>
  <si>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</si>
  <si>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</si>
  <si>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</si>
  <si>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</si>
  <si>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</si>
  <si>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</si>
  <si>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</si>
  <si>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</si>
  <si>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</si>
  <si>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</si>
  <si>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</si>
  <si>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</si>
  <si>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</si>
  <si>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</si>
  <si>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</si>
  <si>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</si>
  <si>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</si>
  <si>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</si>
  <si>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</si>
  <si>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</si>
  <si>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</si>
  <si>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</si>
  <si>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</si>
  <si>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</si>
  <si>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</si>
  <si>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</si>
  <si>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</si>
  <si>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</si>
  <si>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</si>
  <si>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</si>
  <si>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</si>
  <si>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</si>
  <si>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</si>
  <si>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</si>
  <si>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</si>
  <si>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</si>
  <si>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</si>
  <si>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</si>
  <si>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</si>
  <si>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</si>
  <si>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</si>
  <si>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</si>
  <si>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</si>
  <si>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</si>
  <si>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</si>
  <si>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</si>
  <si>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</si>
  <si>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</si>
  <si>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</si>
  <si>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</si>
  <si>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</si>
  <si>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</si>
  <si>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</si>
  <si>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</si>
  <si>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</si>
  <si>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</si>
  <si>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</si>
  <si>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</si>
  <si>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</si>
  <si>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</si>
  <si>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</si>
  <si>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</si>
  <si>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</si>
  <si>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</si>
  <si>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</si>
  <si>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</si>
  <si>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</si>
  <si>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</si>
  <si>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</si>
  <si>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</si>
  <si>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</si>
  <si>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</si>
  <si>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</si>
  <si>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</si>
  <si>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</si>
  <si>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</si>
  <si>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</si>
  <si>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</si>
  <si>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</si>
  <si>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</si>
  <si>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</si>
  <si>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</si>
  <si>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</si>
  <si>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</si>
  <si>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</si>
  <si>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</si>
  <si>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</si>
  <si>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</si>
  <si>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</si>
  <si>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</si>
  <si>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</si>
  <si>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</si>
  <si>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</si>
  <si>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</si>
  <si>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</si>
  <si>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</si>
  <si>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</si>
  <si>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</si>
  <si>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</si>
  <si>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</si>
  <si>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</si>
  <si>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</si>
  <si>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</si>
  <si>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</si>
  <si>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</si>
  <si>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</si>
  <si>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</si>
  <si>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</si>
  <si>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</si>
  <si>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</si>
  <si>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</si>
  <si>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</si>
  <si>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</si>
  <si>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</si>
  <si>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</si>
  <si>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</si>
  <si>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</si>
  <si>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</si>
  <si>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</si>
  <si>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</si>
  <si>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</si>
  <si>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</si>
  <si>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</si>
  <si>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</si>
  <si>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</si>
  <si>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</si>
  <si>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</si>
  <si>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</si>
  <si>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</si>
  <si>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</si>
  <si>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</si>
  <si>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</si>
  <si>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</si>
  <si>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</si>
  <si>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</si>
  <si>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</si>
  <si>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</si>
  <si>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</si>
  <si>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</si>
  <si>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</si>
  <si>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</si>
  <si>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</si>
  <si>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</si>
  <si>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</si>
  <si>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</si>
  <si>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</si>
  <si>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</si>
  <si>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</si>
  <si>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</si>
  <si>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</si>
  <si>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</si>
  <si>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</si>
  <si>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</si>
  <si>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</si>
  <si>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</si>
  <si>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</si>
  <si>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</si>
  <si>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</si>
  <si>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</si>
  <si>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</si>
  <si>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</si>
  <si>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</si>
  <si>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</si>
  <si>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</si>
  <si>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</si>
  <si>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</si>
  <si>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</si>
  <si>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</si>
  <si>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</si>
  <si>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</si>
  <si>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</si>
  <si>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</si>
  <si>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</si>
  <si>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</si>
  <si>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</si>
  <si>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</si>
  <si>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</si>
  <si>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</si>
  <si>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</si>
  <si>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</si>
  <si>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</si>
  <si>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</si>
  <si>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</si>
  <si>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</si>
  <si>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</si>
  <si>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</si>
  <si>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</si>
  <si>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</si>
  <si>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</si>
  <si>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</si>
  <si>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</si>
  <si>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</si>
  <si>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</si>
  <si>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</si>
  <si>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</si>
  <si>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</si>
  <si>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</si>
  <si>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</si>
  <si>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</si>
  <si>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</si>
  <si>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</si>
  <si>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</si>
  <si>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</si>
  <si>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</si>
  <si>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</si>
  <si>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</si>
  <si>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</si>
  <si>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</si>
  <si>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</si>
  <si>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</si>
  <si>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</si>
  <si>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</si>
  <si>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</si>
  <si>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</si>
  <si>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</si>
  <si>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</si>
  <si>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</si>
  <si>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</si>
  <si>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</si>
  <si>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</si>
  <si>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</si>
  <si>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</si>
  <si>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</si>
  <si>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</si>
  <si>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</si>
  <si>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</si>
  <si>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</si>
  <si>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</si>
  <si>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</si>
  <si>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</si>
  <si>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</si>
  <si>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</si>
  <si>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</si>
  <si>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</si>
  <si>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</si>
  <si>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</si>
  <si>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</si>
  <si>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</si>
  <si>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</si>
  <si>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</si>
  <si>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</si>
  <si>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</si>
  <si>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</si>
  <si>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</si>
  <si>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</si>
  <si>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</si>
  <si>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</si>
  <si>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</si>
  <si>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</si>
  <si>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</si>
  <si>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</si>
  <si>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</si>
  <si>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</si>
  <si>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</si>
  <si>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</si>
  <si>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</si>
  <si>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</si>
  <si>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</si>
  <si>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</si>
  <si>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</si>
  <si>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</si>
  <si>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</si>
  <si>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</si>
  <si>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</si>
  <si>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</si>
  <si>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</si>
  <si>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</si>
  <si>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</si>
  <si>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</si>
  <si>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</si>
  <si>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</si>
  <si>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</si>
  <si>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</si>
  <si>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</si>
  <si>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</si>
  <si>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</si>
  <si>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</si>
  <si>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</si>
  <si>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</si>
  <si>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</si>
  <si>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</si>
  <si>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</si>
  <si>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</si>
  <si>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</si>
  <si>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</si>
  <si>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</si>
  <si>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</si>
  <si>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</si>
  <si>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</si>
  <si>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</si>
  <si>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</si>
  <si>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</si>
  <si>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</si>
  <si>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</si>
  <si>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</si>
  <si>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</si>
  <si>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</si>
  <si>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</si>
  <si>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</si>
  <si>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</si>
  <si>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</si>
  <si>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</si>
  <si>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</si>
  <si>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</si>
  <si>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</si>
  <si>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</si>
  <si>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</si>
  <si>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</si>
  <si>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</si>
  <si>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</si>
  <si>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</si>
  <si>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</si>
  <si>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</si>
  <si>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</si>
  <si>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</si>
  <si>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</si>
  <si>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</si>
  <si>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</si>
  <si>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</si>
  <si>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</si>
  <si>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</si>
  <si>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</si>
  <si>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</si>
  <si>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</si>
  <si>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</si>
  <si>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</si>
  <si>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</si>
  <si>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</si>
  <si>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</si>
  <si>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</si>
  <si>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</si>
  <si>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</si>
  <si>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</si>
  <si>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</si>
  <si>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</si>
  <si>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</si>
  <si>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</si>
  <si>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</si>
  <si>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</si>
  <si>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</si>
  <si>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</si>
  <si>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</si>
  <si>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</si>
  <si>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</si>
  <si>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</si>
  <si>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</si>
  <si>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</si>
  <si>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</si>
  <si>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</si>
  <si>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</si>
  <si>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</si>
  <si>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</si>
  <si>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</si>
  <si>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</si>
  <si>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</si>
  <si>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</si>
  <si>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</si>
  <si>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</si>
  <si>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</si>
  <si>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</si>
  <si>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</si>
  <si>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</si>
  <si>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</si>
  <si>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</si>
  <si>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</si>
  <si>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</si>
  <si>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</si>
  <si>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</si>
  <si>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</si>
  <si>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</si>
  <si>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</si>
  <si>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</si>
  <si>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</si>
  <si>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</si>
  <si>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</si>
  <si>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</si>
  <si>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</si>
  <si>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</si>
  <si>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</si>
  <si>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</si>
  <si>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</si>
  <si>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</si>
  <si>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</si>
  <si>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</si>
  <si>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</si>
  <si>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</si>
  <si>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</si>
  <si>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</si>
  <si>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</si>
  <si>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</si>
  <si>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</si>
  <si>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</si>
  <si>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</si>
  <si>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</si>
  <si>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</si>
  <si>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</si>
  <si>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</si>
  <si>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</si>
  <si>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</si>
  <si>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</si>
  <si>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</si>
  <si>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</si>
  <si>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</si>
  <si>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</si>
  <si>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</si>
  <si>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</si>
  <si>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</si>
  <si>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</si>
  <si>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</si>
  <si>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</si>
  <si>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</si>
  <si>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</si>
  <si>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</si>
  <si>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</si>
  <si>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</si>
  <si>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</si>
  <si>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</si>
  <si>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</si>
  <si>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</si>
  <si>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</si>
  <si>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</si>
  <si>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</si>
  <si>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</si>
  <si>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</si>
  <si>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</si>
  <si>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</si>
  <si>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</si>
  <si>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</si>
  <si>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</si>
  <si>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</si>
  <si>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</si>
  <si>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</si>
  <si>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</si>
  <si>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</si>
  <si>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</si>
  <si>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</si>
  <si>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</si>
  <si>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</si>
  <si>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</si>
  <si>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</si>
  <si>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</si>
  <si>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</si>
  <si>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</si>
  <si>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</si>
  <si>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</si>
  <si>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</si>
  <si>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</si>
  <si>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</si>
  <si>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</si>
  <si>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</si>
  <si>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</si>
  <si>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</si>
  <si>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</si>
  <si>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</si>
  <si>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</si>
  <si>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</si>
  <si>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</si>
  <si>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</si>
  <si>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</si>
  <si>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</si>
  <si>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</si>
  <si>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</si>
  <si>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</si>
  <si>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</si>
  <si>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</si>
  <si>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</si>
  <si>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</si>
  <si>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</si>
  <si>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</si>
  <si>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</si>
  <si>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</si>
  <si>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</si>
  <si>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</si>
  <si>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</si>
  <si>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</si>
  <si>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</si>
  <si>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</si>
  <si>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</si>
  <si>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</si>
  <si>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</si>
  <si>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</si>
  <si>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</si>
  <si>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</si>
  <si>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</si>
  <si>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</si>
  <si>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</si>
  <si>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</si>
  <si>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</si>
  <si>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</si>
  <si>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</si>
  <si>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</si>
  <si>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</si>
  <si>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</si>
  <si>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</si>
  <si>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</si>
  <si>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</si>
  <si>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</si>
  <si>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</si>
  <si>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</si>
  <si>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</si>
  <si>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</si>
  <si>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</si>
  <si>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</si>
  <si>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</si>
  <si>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</si>
  <si>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</si>
  <si>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</si>
  <si>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</si>
  <si>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</si>
  <si>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</si>
  <si>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</si>
  <si>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</si>
  <si>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</si>
  <si>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</si>
  <si>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</si>
  <si>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</si>
  <si>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</si>
  <si>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</si>
  <si>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</si>
  <si>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</si>
  <si>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</si>
  <si>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</si>
  <si>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</si>
  <si>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</si>
  <si>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</si>
  <si>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</si>
  <si>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</si>
  <si>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</si>
  <si>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</si>
  <si>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</si>
  <si>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</si>
  <si>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</si>
  <si>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</si>
  <si>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</si>
  <si>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</si>
  <si>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</si>
  <si>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</si>
  <si>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</si>
  <si>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</si>
  <si>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</si>
  <si>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</si>
  <si>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</si>
  <si>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</si>
  <si>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</si>
  <si>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</si>
  <si>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</si>
  <si>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</si>
  <si>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</si>
  <si>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</si>
  <si>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</si>
  <si>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</si>
  <si>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</si>
  <si>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</si>
  <si>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</si>
  <si>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</si>
  <si>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</si>
  <si>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</si>
  <si>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</si>
  <si>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</si>
  <si>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</si>
  <si>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</si>
  <si>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</si>
  <si>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</si>
  <si>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</si>
  <si>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</si>
  <si>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</si>
  <si>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</si>
  <si>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</si>
  <si>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</si>
  <si>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</si>
  <si>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</si>
  <si>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</si>
  <si>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</si>
  <si>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</si>
  <si>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</si>
  <si>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</si>
  <si>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</si>
  <si>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</si>
  <si>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</si>
  <si>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</si>
  <si>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</si>
  <si>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</si>
  <si>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</si>
  <si>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</si>
  <si>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</si>
  <si>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</si>
  <si>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</si>
  <si>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</si>
  <si>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</si>
  <si>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</si>
  <si>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</si>
  <si>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</si>
  <si>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</si>
  <si>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</si>
  <si>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</si>
  <si>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</si>
  <si>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</si>
  <si>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</si>
  <si>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</si>
  <si>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</si>
  <si>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</si>
  <si>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</si>
  <si>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</si>
  <si>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</si>
  <si>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</si>
  <si>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</si>
  <si>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</si>
  <si>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</si>
  <si>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</si>
  <si>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</si>
  <si>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</si>
  <si>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</si>
  <si>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</si>
  <si>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</si>
  <si>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</si>
  <si>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</si>
  <si>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</si>
  <si>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</si>
  <si>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</si>
  <si>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</si>
  <si>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</si>
  <si>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</si>
  <si>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</si>
  <si>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</si>
  <si>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</si>
  <si>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</si>
  <si>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</si>
  <si>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</si>
  <si>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</si>
  <si>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</si>
  <si>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</si>
  <si>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</si>
  <si>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</si>
  <si>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</si>
  <si>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</si>
  <si>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</si>
  <si>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</si>
  <si>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</si>
  <si>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</si>
  <si>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</si>
  <si>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</si>
  <si>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</si>
  <si>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</si>
  <si>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</si>
  <si>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</si>
  <si>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</si>
  <si>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</si>
  <si>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</si>
  <si>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</si>
  <si>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</si>
  <si>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</si>
  <si>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</si>
  <si>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</si>
  <si>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</si>
  <si>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</si>
  <si>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</si>
  <si>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</si>
  <si>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</si>
  <si>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</si>
  <si>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</si>
  <si>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</si>
  <si>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</si>
  <si>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</si>
  <si>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</si>
  <si>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</si>
  <si>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</si>
  <si>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</si>
  <si>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</si>
  <si>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</si>
  <si>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</si>
  <si>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</si>
  <si>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</si>
  <si>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</si>
  <si>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</si>
  <si>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</si>
  <si>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</si>
  <si>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</si>
  <si>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</si>
  <si>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</si>
  <si>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</si>
  <si>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</si>
  <si>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</si>
  <si>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</si>
  <si>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</si>
  <si>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</si>
  <si>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</si>
  <si>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</si>
  <si>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</si>
  <si>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</si>
  <si>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</si>
  <si>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</si>
  <si>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</si>
  <si>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</si>
  <si>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</si>
  <si>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</si>
  <si>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</si>
  <si>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</si>
  <si>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</si>
  <si>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</si>
  <si>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</si>
  <si>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</si>
  <si>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</si>
  <si>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</si>
  <si>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</si>
  <si>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</si>
  <si>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</si>
  <si>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</si>
  <si>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</si>
  <si>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</si>
  <si>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</si>
  <si>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</si>
  <si>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</si>
  <si>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</si>
  <si>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</si>
  <si>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</si>
  <si>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</si>
  <si>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</si>
  <si>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</si>
  <si>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</si>
  <si>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</si>
  <si>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</si>
  <si>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</si>
  <si>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</si>
  <si>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</si>
  <si>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</si>
  <si>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</si>
  <si>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</si>
  <si>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</si>
  <si>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</si>
  <si>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</si>
  <si>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</si>
  <si>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</si>
  <si>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</si>
  <si>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</si>
  <si>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</si>
  <si>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</si>
  <si>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</si>
  <si>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</si>
  <si>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</si>
  <si>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</si>
  <si>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</si>
  <si>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</si>
  <si>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</si>
  <si>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</si>
  <si>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</si>
  <si>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</si>
  <si>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</si>
  <si>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</si>
  <si>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</si>
  <si>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</si>
  <si>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</si>
  <si>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</si>
  <si>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</si>
  <si>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</si>
  <si>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</si>
  <si>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</si>
  <si>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</si>
  <si>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</si>
  <si>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</si>
  <si>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</si>
  <si>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</si>
  <si>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</si>
  <si>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</si>
  <si>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</si>
  <si>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</si>
  <si>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</si>
  <si>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</si>
  <si>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</si>
  <si>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</si>
  <si>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</si>
  <si>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</si>
  <si>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</si>
  <si>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</si>
  <si>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</si>
  <si>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</si>
  <si>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</si>
  <si>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</si>
  <si>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</si>
  <si>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</si>
  <si>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</si>
  <si>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</si>
  <si>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</si>
  <si>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</si>
  <si>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</si>
  <si>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</si>
  <si>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</si>
  <si>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</si>
  <si>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</si>
  <si>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</si>
  <si>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</si>
  <si>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</si>
  <si>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</si>
  <si>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</si>
  <si>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</si>
  <si>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</si>
  <si>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</si>
  <si>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</si>
  <si>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</si>
  <si>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</si>
  <si>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</si>
  <si>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</si>
  <si>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</si>
  <si>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</si>
  <si>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</si>
  <si>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</si>
  <si>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</si>
  <si>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</si>
  <si>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</si>
  <si>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</si>
  <si>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</si>
  <si>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</si>
  <si>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</si>
  <si>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</si>
  <si>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</si>
  <si>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</si>
  <si>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</si>
  <si>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</si>
  <si>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</si>
  <si>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</si>
  <si>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</si>
  <si>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</si>
  <si>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</si>
  <si>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</si>
  <si>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</si>
  <si>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</si>
  <si>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</si>
  <si>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</si>
  <si>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</si>
  <si>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</si>
  <si>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</si>
  <si>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</si>
  <si>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</si>
  <si>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</si>
  <si>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</si>
  <si>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</si>
  <si>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</si>
  <si>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</si>
  <si>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</si>
  <si>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</si>
  <si>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</si>
  <si>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</si>
  <si>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</si>
  <si>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</si>
  <si>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</si>
  <si>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</si>
  <si>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</si>
  <si>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</si>
  <si>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</si>
  <si>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</si>
  <si>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</si>
  <si>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</si>
  <si>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</si>
  <si>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</si>
  <si>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</si>
  <si>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</si>
  <si>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</si>
  <si>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</si>
  <si>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</si>
  <si>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</si>
  <si>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</si>
  <si>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</si>
  <si>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</si>
  <si>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</si>
  <si>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</si>
  <si>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</si>
  <si>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</si>
  <si>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</si>
  <si>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</si>
  <si>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</si>
  <si>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</si>
  <si>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</si>
  <si>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</si>
  <si>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</si>
  <si>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</si>
  <si>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</si>
  <si>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</si>
  <si>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</si>
  <si>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</si>
  <si>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</si>
  <si>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</si>
  <si>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</si>
  <si>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</si>
  <si>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</si>
  <si>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</si>
  <si>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</si>
  <si>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</si>
  <si>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</si>
  <si>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</si>
  <si>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</si>
  <si>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</si>
  <si>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</si>
  <si>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</si>
  <si>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</si>
  <si>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</si>
  <si>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</si>
  <si>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</si>
  <si>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</si>
  <si>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</si>
  <si>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</si>
  <si>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</si>
  <si>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</si>
  <si>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</si>
  <si>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</si>
  <si>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</si>
  <si>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</si>
  <si>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</si>
  <si>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</si>
  <si>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</si>
  <si>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</si>
  <si>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</si>
  <si>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</si>
  <si>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</si>
  <si>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</si>
  <si>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</si>
  <si>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</si>
  <si>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</si>
  <si>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</si>
  <si>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</si>
  <si>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</si>
  <si>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</si>
  <si>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</si>
  <si>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</si>
  <si>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</si>
  <si>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</si>
  <si>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</si>
  <si>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</si>
  <si>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</si>
  <si>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</si>
  <si>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</si>
  <si>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</si>
  <si>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</si>
  <si>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</si>
  <si>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</si>
  <si>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</si>
  <si>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</si>
  <si>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</si>
  <si>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</si>
  <si>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</si>
  <si>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</si>
  <si>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</si>
  <si>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</si>
  <si>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</si>
  <si>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</si>
  <si>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</si>
  <si>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</si>
  <si>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</si>
  <si>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</si>
  <si>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</si>
  <si>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</si>
  <si>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</si>
  <si>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</si>
  <si>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</si>
  <si>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</si>
  <si>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</si>
  <si>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</si>
  <si>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</si>
  <si>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</si>
  <si>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</si>
  <si>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</si>
  <si>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</si>
  <si>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</si>
  <si>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</si>
  <si>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</si>
  <si>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</si>
  <si>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</si>
  <si>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</si>
  <si>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</si>
  <si>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</si>
  <si>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</si>
  <si>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</si>
  <si>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</si>
  <si>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</si>
  <si>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</si>
  <si>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</si>
  <si>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</si>
  <si>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</si>
  <si>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</si>
  <si>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</si>
  <si>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</si>
  <si>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</si>
  <si>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</si>
  <si>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</si>
  <si>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</si>
  <si>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</si>
  <si>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</si>
  <si>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</si>
  <si>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</si>
  <si>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</si>
  <si>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</si>
  <si>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</si>
  <si>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</si>
  <si>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</si>
  <si>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</si>
  <si>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</si>
  <si>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</si>
  <si>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</si>
  <si>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</si>
  <si>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</si>
  <si>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</si>
  <si>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</si>
  <si>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</si>
  <si>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</si>
  <si>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</si>
  <si>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</si>
  <si>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</si>
  <si>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</si>
  <si>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</si>
  <si>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</si>
  <si>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</si>
  <si>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</si>
  <si>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</si>
  <si>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</si>
  <si>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</si>
  <si>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</si>
  <si>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</si>
  <si>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</si>
  <si>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</si>
  <si>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</si>
  <si>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</si>
  <si>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</si>
  <si>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</si>
  <si>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</si>
  <si>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</si>
  <si>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</si>
  <si>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</si>
  <si>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</si>
  <si>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</si>
  <si>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</si>
  <si>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</si>
  <si>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</si>
  <si>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</si>
  <si>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</si>
  <si>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</si>
  <si>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</si>
  <si>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</si>
  <si>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</si>
  <si>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</si>
  <si>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</si>
  <si>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</si>
  <si>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</si>
  <si>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</si>
  <si>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</si>
  <si>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</si>
  <si>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</si>
  <si>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</si>
  <si>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</si>
  <si>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</si>
  <si>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</si>
  <si>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</si>
  <si>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</si>
  <si>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</si>
  <si>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</si>
  <si>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</si>
  <si>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</si>
  <si>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</si>
  <si>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</si>
  <si>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</si>
  <si>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</si>
  <si>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</si>
  <si>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</si>
  <si>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</si>
  <si>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</si>
  <si>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</si>
  <si>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</si>
  <si>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</si>
  <si>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</si>
  <si>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</si>
  <si>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</si>
  <si>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</si>
  <si>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</si>
  <si>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</si>
  <si>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</si>
  <si>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</si>
  <si>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</si>
  <si>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</si>
  <si>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</si>
  <si>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</si>
  <si>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</si>
  <si>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</si>
  <si>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</si>
  <si>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</si>
  <si>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</si>
  <si>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</si>
  <si>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</si>
  <si>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</si>
  <si>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</si>
  <si>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</si>
  <si>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</si>
  <si>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</si>
  <si>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</si>
  <si>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</si>
  <si>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</si>
  <si>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</si>
  <si>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</si>
  <si>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</si>
  <si>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</si>
  <si>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</si>
  <si>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</si>
  <si>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</si>
  <si>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</si>
  <si>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</si>
  <si>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</si>
  <si>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</si>
  <si>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</si>
  <si>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</si>
  <si>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</si>
  <si>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</si>
  <si>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</si>
  <si>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</si>
  <si>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</si>
  <si>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</si>
  <si>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</si>
  <si>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</si>
  <si>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</si>
  <si>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</si>
  <si>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</si>
  <si>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</si>
  <si>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</si>
  <si>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</si>
  <si>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</si>
  <si>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</si>
  <si>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</si>
  <si>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</si>
  <si>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</si>
  <si>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</si>
  <si>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</si>
  <si>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</si>
  <si>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</si>
  <si>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</si>
  <si>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</si>
  <si>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</si>
  <si>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</si>
  <si>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</si>
  <si>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</si>
  <si>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</si>
  <si>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</si>
  <si>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</si>
  <si>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</si>
  <si>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</si>
  <si>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</si>
  <si>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</si>
  <si>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</si>
  <si>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</si>
  <si>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</si>
  <si>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</si>
  <si>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</si>
  <si>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</si>
  <si>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</si>
  <si>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</si>
  <si>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</si>
  <si>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</si>
  <si>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</si>
  <si>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</si>
  <si>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</si>
  <si>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</si>
  <si>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</si>
  <si>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</si>
  <si>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</si>
  <si>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</si>
  <si>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</si>
  <si>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</si>
  <si>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</si>
  <si>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</si>
  <si>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</si>
  <si>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</si>
  <si>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</si>
  <si>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</si>
  <si>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</si>
  <si>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</si>
  <si>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</si>
  <si>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</si>
  <si>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</si>
  <si>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</si>
  <si>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</si>
  <si>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</si>
  <si>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</si>
  <si>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</si>
  <si>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</si>
  <si>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</si>
  <si>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</si>
  <si>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</si>
  <si>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</si>
  <si>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</si>
  <si>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</si>
  <si>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</si>
  <si>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</si>
  <si>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</si>
  <si>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</si>
  <si>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</si>
  <si>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</si>
  <si>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</si>
  <si>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</si>
  <si>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</si>
  <si>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</si>
  <si>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</si>
  <si>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</si>
  <si>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</si>
  <si>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</si>
  <si>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</si>
  <si>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</si>
  <si>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</si>
  <si>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</si>
  <si>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</si>
  <si>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</si>
  <si>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</si>
  <si>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</si>
  <si>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</si>
  <si>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</si>
  <si>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</si>
  <si>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</si>
  <si>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</si>
  <si>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</si>
  <si>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</si>
  <si>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</si>
  <si>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</si>
  <si>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</si>
  <si>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</si>
  <si>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</si>
  <si>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</si>
  <si>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</si>
  <si>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</si>
  <si>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</si>
  <si>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</si>
  <si>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</si>
  <si>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</si>
  <si>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</si>
  <si>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</si>
  <si>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</si>
  <si>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</si>
  <si>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</si>
  <si>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</si>
  <si>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</si>
  <si>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</si>
  <si>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</si>
  <si>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</si>
  <si>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</si>
  <si>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</si>
  <si>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</si>
  <si>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</si>
  <si>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</si>
  <si>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</si>
  <si>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</si>
  <si>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</si>
  <si>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</si>
  <si>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</si>
  <si>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</si>
  <si>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</si>
  <si>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</si>
  <si>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</si>
  <si>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</si>
  <si>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</si>
  <si>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</si>
  <si>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</si>
  <si>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</si>
  <si>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</si>
  <si>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</si>
  <si>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</si>
  <si>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</si>
  <si>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</si>
  <si>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</si>
  <si>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</si>
  <si>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</si>
  <si>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</si>
  <si>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</si>
  <si>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</si>
  <si>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</si>
  <si>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</si>
  <si>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</si>
  <si>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</si>
  <si>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</si>
  <si>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</si>
  <si>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</si>
  <si>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</si>
  <si>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</si>
  <si>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</si>
  <si>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</si>
  <si>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</si>
  <si>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</si>
  <si>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</si>
  <si>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</si>
  <si>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</si>
  <si>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</si>
  <si>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</si>
  <si>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</si>
  <si>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</si>
  <si>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</si>
  <si>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</si>
  <si>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</si>
  <si>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</si>
  <si>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</si>
  <si>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</si>
  <si>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</si>
  <si>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</si>
  <si>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</si>
  <si>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</si>
  <si>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</si>
  <si>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</si>
  <si>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</si>
  <si>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</si>
  <si>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</si>
  <si>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</si>
  <si>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</si>
  <si>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</si>
  <si>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</si>
  <si>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</si>
  <si>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</si>
  <si>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</si>
  <si>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</si>
  <si>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</si>
  <si>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</si>
  <si>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</si>
  <si>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</si>
  <si>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</si>
  <si>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</si>
  <si>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</si>
  <si>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</si>
  <si>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</si>
  <si>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</si>
  <si>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</si>
  <si>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</si>
  <si>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</si>
  <si>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</si>
  <si>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</si>
  <si>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</si>
  <si>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</si>
  <si>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</si>
  <si>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</si>
  <si>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</si>
  <si>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</si>
  <si>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</si>
  <si>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</si>
  <si>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</si>
  <si>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</si>
  <si>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</si>
  <si>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</si>
  <si>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</si>
  <si>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</si>
  <si>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</si>
  <si>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</si>
  <si>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</si>
  <si>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</si>
  <si>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</si>
  <si>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</si>
  <si>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</si>
  <si>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</si>
  <si>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</si>
  <si>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</si>
  <si>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</si>
  <si>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</si>
  <si>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</si>
  <si>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</si>
  <si>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</si>
  <si>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</si>
  <si>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</si>
  <si>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</si>
  <si>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</si>
  <si>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</si>
  <si>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</si>
  <si>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</si>
  <si>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</si>
  <si>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</si>
  <si>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</si>
  <si>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</si>
  <si>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</si>
  <si>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</si>
  <si>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</si>
  <si>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</si>
  <si>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</si>
  <si>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</si>
  <si>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</si>
  <si>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</si>
  <si>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</si>
  <si>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</si>
  <si>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</si>
  <si>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</si>
  <si>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</si>
  <si>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</si>
  <si>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</si>
  <si>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</si>
  <si>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</si>
  <si>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</si>
  <si>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</si>
  <si>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</si>
  <si>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</si>
  <si>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</si>
  <si>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</si>
  <si>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</si>
  <si>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</si>
  <si>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</si>
  <si>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</si>
  <si>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</si>
  <si>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</si>
  <si>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</si>
  <si>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</si>
  <si>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</si>
  <si>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</si>
  <si>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</si>
  <si>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</si>
  <si>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</si>
  <si>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</si>
  <si>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</si>
  <si>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</si>
  <si>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</si>
  <si>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</si>
  <si>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</si>
  <si>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</si>
  <si>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</si>
  <si>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</si>
  <si>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</si>
  <si>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</si>
  <si>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</si>
  <si>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</si>
  <si>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</si>
  <si>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</si>
  <si>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</si>
  <si>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</si>
  <si>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</si>
  <si>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</si>
  <si>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</si>
  <si>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</si>
  <si>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</si>
  <si>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</si>
  <si>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</si>
  <si>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</si>
  <si>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</si>
  <si>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</si>
  <si>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</si>
  <si>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</si>
  <si>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</si>
  <si>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</si>
  <si>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</si>
  <si>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</si>
  <si>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</si>
  <si>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</si>
  <si>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</si>
  <si>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</si>
  <si>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</si>
  <si>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</si>
  <si>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</si>
  <si>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</si>
  <si>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</si>
  <si>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</si>
  <si>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</si>
  <si>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</si>
  <si>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</si>
  <si>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</si>
  <si>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</si>
  <si>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</si>
  <si>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</si>
  <si>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</si>
  <si>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</si>
  <si>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</si>
  <si>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</si>
  <si>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</si>
  <si>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</si>
  <si>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</si>
  <si>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</si>
  <si>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</si>
  <si>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</si>
  <si>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</si>
  <si>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</si>
  <si>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</si>
  <si>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</si>
  <si>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</si>
  <si>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</si>
  <si>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</si>
  <si>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</si>
  <si>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</si>
  <si>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</si>
  <si>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</si>
  <si>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</si>
  <si>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</si>
  <si>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</si>
  <si>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</si>
  <si>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</si>
  <si>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</si>
  <si>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</si>
  <si>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</si>
  <si>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</si>
  <si>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</si>
  <si>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</si>
  <si>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</si>
  <si>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</si>
  <si>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</si>
  <si>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</si>
  <si>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</si>
  <si>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</si>
  <si>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</si>
  <si>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</si>
  <si>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</si>
  <si>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</si>
  <si>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</si>
  <si>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</si>
  <si>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</si>
  <si>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</si>
  <si>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</si>
  <si>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</si>
  <si>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</si>
  <si>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</si>
  <si>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</si>
  <si>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</si>
  <si>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</si>
  <si>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</si>
  <si>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</si>
  <si>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</si>
  <si>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</si>
  <si>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</si>
  <si>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</si>
  <si>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</si>
  <si>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</si>
  <si>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</si>
  <si>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</si>
  <si>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</si>
  <si>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</si>
  <si>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</si>
  <si>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</si>
  <si>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</si>
  <si>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</si>
  <si>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</si>
  <si>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</si>
  <si>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</si>
  <si>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</si>
  <si>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</si>
  <si>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</si>
  <si>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</si>
  <si>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</si>
  <si>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</si>
  <si>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</si>
  <si>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</si>
  <si>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</si>
  <si>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</si>
  <si>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</si>
  <si>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</si>
  <si>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</si>
  <si>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</si>
  <si>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</si>
  <si>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</si>
  <si>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</si>
  <si>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</si>
  <si>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</si>
  <si>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</si>
  <si>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</si>
  <si>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</si>
  <si>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</si>
  <si>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</si>
  <si>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</si>
  <si>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</si>
  <si>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</si>
  <si>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</si>
  <si>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</si>
  <si>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</si>
  <si>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</si>
  <si>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</si>
  <si>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</si>
  <si>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</si>
  <si>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</si>
  <si>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</si>
  <si>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</si>
  <si>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</si>
  <si>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</si>
  <si>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</si>
  <si>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</si>
  <si>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</si>
  <si>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</si>
  <si>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</si>
  <si>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</si>
  <si>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</si>
  <si>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</si>
  <si>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</si>
  <si>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</si>
  <si>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</si>
  <si>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</si>
  <si>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</si>
  <si>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</si>
  <si>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</si>
  <si>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</si>
  <si>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</si>
  <si>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</si>
  <si>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</si>
  <si>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</si>
  <si>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</si>
  <si>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</si>
  <si>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</si>
  <si>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</si>
  <si>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</si>
  <si>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</si>
  <si>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</si>
  <si>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</si>
  <si>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</si>
  <si>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</si>
  <si>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</si>
  <si>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</si>
  <si>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</si>
  <si>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</si>
  <si>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</si>
  <si>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</si>
  <si>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</si>
  <si>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</si>
  <si>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</si>
  <si>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</si>
  <si>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</si>
  <si>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</si>
  <si>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</si>
  <si>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</si>
  <si>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</si>
  <si>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</si>
  <si>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</si>
  <si>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</si>
  <si>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</si>
  <si>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</si>
  <si>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</si>
  <si>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</si>
  <si>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</si>
  <si>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</si>
  <si>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</si>
  <si>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</si>
  <si>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</si>
  <si>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</si>
  <si>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</si>
  <si>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</si>
  <si>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</si>
  <si>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</si>
  <si>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</si>
  <si>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</si>
  <si>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</si>
  <si>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</si>
  <si>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</si>
  <si>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</si>
  <si>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</si>
  <si>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</si>
  <si>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</si>
  <si>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</si>
  <si>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</si>
  <si>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</si>
  <si>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</si>
  <si>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</si>
  <si>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</si>
  <si>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</si>
  <si>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</si>
  <si>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</si>
  <si>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</si>
  <si>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</si>
  <si>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</si>
  <si>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</si>
  <si>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</si>
  <si>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</si>
  <si>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</si>
  <si>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</si>
  <si>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</si>
  <si>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</si>
  <si>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</si>
  <si>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</si>
  <si>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</si>
  <si>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</si>
  <si>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</si>
  <si>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</si>
  <si>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</si>
  <si>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</si>
  <si>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</si>
  <si>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</si>
  <si>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</si>
  <si>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</si>
  <si>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</si>
  <si>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</si>
  <si>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</si>
  <si>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</si>
  <si>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</si>
  <si>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</si>
  <si>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</si>
  <si>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</si>
  <si>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</si>
  <si>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</si>
  <si>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</si>
  <si>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</si>
  <si>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</si>
  <si>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</si>
  <si>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</si>
  <si>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</si>
  <si>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</si>
  <si>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</si>
  <si>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</si>
  <si>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</si>
  <si>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</si>
  <si>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</si>
  <si>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</si>
  <si>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</si>
  <si>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</si>
  <si>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</si>
  <si>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</si>
  <si>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</si>
  <si>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</si>
  <si>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</si>
  <si>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</si>
  <si>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</si>
  <si>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</si>
  <si>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</si>
  <si>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</si>
  <si>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</si>
  <si>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</si>
  <si>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</si>
  <si>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</si>
  <si>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</si>
  <si>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</si>
  <si>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</si>
  <si>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</si>
  <si>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</si>
  <si>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</si>
  <si>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</si>
  <si>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</si>
  <si>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</si>
  <si>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</si>
  <si>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</si>
  <si>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</si>
  <si>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</si>
  <si>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</si>
  <si>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</si>
  <si>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</si>
  <si>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</si>
  <si>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</si>
  <si>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</si>
  <si>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</si>
  <si>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</si>
  <si>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</si>
  <si>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</si>
  <si>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</si>
  <si>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</si>
  <si>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</si>
  <si>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</si>
  <si>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</si>
  <si>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</si>
  <si>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</si>
  <si>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</si>
  <si>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</si>
  <si>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</si>
  <si>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</si>
  <si>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</si>
  <si>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</si>
  <si>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</si>
  <si>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</si>
  <si>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</si>
  <si>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</si>
  <si>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</si>
  <si>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</si>
  <si>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</si>
  <si>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</si>
  <si>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</si>
  <si>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</si>
  <si>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</si>
  <si>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</si>
  <si>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</si>
  <si>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</si>
  <si>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</si>
  <si>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</si>
  <si>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</si>
  <si>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</si>
  <si>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</si>
  <si>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</si>
  <si>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</si>
  <si>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</si>
  <si>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</si>
  <si>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</si>
  <si>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</si>
  <si>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</si>
  <si>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</si>
  <si>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</si>
  <si>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</si>
  <si>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</si>
  <si>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</si>
  <si>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</si>
  <si>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</si>
  <si>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</si>
  <si>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</si>
  <si>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</si>
  <si>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</si>
  <si>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</si>
  <si>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</si>
  <si>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</si>
  <si>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</si>
  <si>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</si>
  <si>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</si>
  <si>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</si>
  <si>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</si>
  <si>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</si>
  <si>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</si>
  <si>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</si>
  <si>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</si>
  <si>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</si>
  <si>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</si>
  <si>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</si>
  <si>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</si>
  <si>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</si>
  <si>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</si>
  <si>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</si>
  <si>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</si>
  <si>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</si>
  <si>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</si>
  <si>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</si>
  <si>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</si>
  <si>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</si>
  <si>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</si>
  <si>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</si>
  <si>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</si>
  <si>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</si>
  <si>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</si>
  <si>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</si>
  <si>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</si>
  <si>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</si>
  <si>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</si>
  <si>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</si>
  <si>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</si>
  <si>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</si>
  <si>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</si>
  <si>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</si>
  <si>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</si>
  <si>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</si>
  <si>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</si>
  <si>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</si>
  <si>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</si>
  <si>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</si>
  <si>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</si>
  <si>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</si>
  <si>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</si>
  <si>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</si>
  <si>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</si>
  <si>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</si>
  <si>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</si>
  <si>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</si>
  <si>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</si>
  <si>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</si>
  <si>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</si>
  <si>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</si>
  <si>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</si>
  <si>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</si>
  <si>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</si>
  <si>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</si>
  <si>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</si>
  <si>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</si>
  <si>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</si>
  <si>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</si>
  <si>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</si>
  <si>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</si>
  <si>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</si>
  <si>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</si>
  <si>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</si>
  <si>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</si>
  <si>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</si>
  <si>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</si>
  <si>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</si>
  <si>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</si>
  <si>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</si>
  <si>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</si>
  <si>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</si>
  <si>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</si>
  <si>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</si>
  <si>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</si>
  <si>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</si>
  <si>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</si>
  <si>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</si>
  <si>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</si>
  <si>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</si>
  <si>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</si>
  <si>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</si>
  <si>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</si>
  <si>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</si>
  <si>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</si>
  <si>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</si>
  <si>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</si>
  <si>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</si>
  <si>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</si>
  <si>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</si>
  <si>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</si>
  <si>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</si>
  <si>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</si>
  <si>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</si>
  <si>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</si>
  <si>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</si>
  <si>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</si>
  <si>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</si>
  <si>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</si>
  <si>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</si>
  <si>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</si>
  <si>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</si>
  <si>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</si>
  <si>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</si>
  <si>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</si>
  <si>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</si>
  <si>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</si>
  <si>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</si>
  <si>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</si>
  <si>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</si>
  <si>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</si>
  <si>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</si>
  <si>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</si>
  <si>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</si>
  <si>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</si>
  <si>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</si>
  <si>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</si>
  <si>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</si>
  <si>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</si>
  <si>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</si>
  <si>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</si>
  <si>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</si>
  <si>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</si>
  <si>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</si>
  <si>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</si>
  <si>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</si>
  <si>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</si>
  <si>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</si>
  <si>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</si>
  <si>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</si>
  <si>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</si>
  <si>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</si>
  <si>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</si>
  <si>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</si>
  <si>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</si>
  <si>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</si>
  <si>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</si>
  <si>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</si>
  <si>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</si>
  <si>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</si>
  <si>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</si>
  <si>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</si>
  <si>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</si>
  <si>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</si>
  <si>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</si>
  <si>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</si>
  <si>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</si>
  <si>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</si>
  <si>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</si>
  <si>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</si>
  <si>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</si>
  <si>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</si>
  <si>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</si>
  <si>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</si>
  <si>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</si>
  <si>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</si>
  <si>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</si>
  <si>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</si>
  <si>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</si>
  <si>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</si>
  <si>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</si>
  <si>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</si>
  <si>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</si>
  <si>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</si>
  <si>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</si>
  <si>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</si>
  <si>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</si>
  <si>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</si>
  <si>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</si>
  <si>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</si>
  <si>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</si>
  <si>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</si>
  <si>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</si>
  <si>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</si>
  <si>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</si>
  <si>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</si>
  <si>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</si>
  <si>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</si>
  <si>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</si>
  <si>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</si>
  <si>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</si>
  <si>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</si>
  <si>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</si>
  <si>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</si>
  <si>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</si>
  <si>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</si>
  <si>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</si>
  <si>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</si>
  <si>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</si>
  <si>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</si>
  <si>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</si>
  <si>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</si>
  <si>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</si>
  <si>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</si>
  <si>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</si>
  <si>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</si>
  <si>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</si>
  <si>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</si>
  <si>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</si>
  <si>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</si>
  <si>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</si>
  <si>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</si>
  <si>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</si>
  <si>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</si>
  <si>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</si>
  <si>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</si>
  <si>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</si>
  <si>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</si>
  <si>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</si>
  <si>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</si>
  <si>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</si>
  <si>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</si>
  <si>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</si>
  <si>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</si>
  <si>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</si>
  <si>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</si>
  <si>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</si>
  <si>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</si>
  <si>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</si>
  <si>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</si>
  <si>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</si>
  <si>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</si>
  <si>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</si>
  <si>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</si>
  <si>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</si>
  <si>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</si>
  <si>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</si>
  <si>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</si>
  <si>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</si>
  <si>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</si>
  <si>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</si>
  <si>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</si>
  <si>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</si>
  <si>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</si>
  <si>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</si>
  <si>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</si>
  <si>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</si>
  <si>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</si>
  <si>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</si>
  <si>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</si>
  <si>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</si>
  <si>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</si>
  <si>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</si>
  <si>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</si>
  <si>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</si>
  <si>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</si>
  <si>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</si>
  <si>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</si>
  <si>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</si>
  <si>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</si>
  <si>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</si>
  <si>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</si>
  <si>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</si>
  <si>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</si>
  <si>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</si>
  <si>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</si>
  <si>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</si>
  <si>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</si>
  <si>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</si>
  <si>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</si>
  <si>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</si>
  <si>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</si>
  <si>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</si>
  <si>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</si>
  <si>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</si>
  <si>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</si>
  <si>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</si>
  <si>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</si>
  <si>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</si>
  <si>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</si>
  <si>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</si>
  <si>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</si>
  <si>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</si>
  <si>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</si>
  <si>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</si>
  <si>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</si>
  <si>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</si>
  <si>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</si>
  <si>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</si>
  <si>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</si>
  <si>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</si>
  <si>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</si>
  <si>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</si>
  <si>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</si>
  <si>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</si>
  <si>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</si>
  <si>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</si>
  <si>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</si>
  <si>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</si>
  <si>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</si>
  <si>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</si>
  <si>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</si>
  <si>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</si>
  <si>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</si>
  <si>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</si>
  <si>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</si>
  <si>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</si>
  <si>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</si>
  <si>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</si>
  <si>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</si>
  <si>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</si>
  <si>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</si>
  <si>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</si>
  <si>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</si>
  <si>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</si>
  <si>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</si>
  <si>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</si>
  <si>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</si>
  <si>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</si>
  <si>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</si>
  <si>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</si>
  <si>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</si>
  <si>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</si>
  <si>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</si>
  <si>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</si>
  <si>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</si>
  <si>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</si>
  <si>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</si>
  <si>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</si>
  <si>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</si>
  <si>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</si>
  <si>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</si>
  <si>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</si>
  <si>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</si>
  <si>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</si>
  <si>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</si>
  <si>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</si>
  <si>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</si>
  <si>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</si>
  <si>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</si>
  <si>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</si>
  <si>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</si>
  <si>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</si>
  <si>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</si>
  <si>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</si>
  <si>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</si>
  <si>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</si>
  <si>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</si>
  <si>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</si>
  <si>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</si>
  <si>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</si>
  <si>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</si>
  <si>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</si>
  <si>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</si>
  <si>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</si>
  <si>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</si>
  <si>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</si>
  <si>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</si>
  <si>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</si>
  <si>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</si>
  <si>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</si>
  <si>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</si>
  <si>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</si>
  <si>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</si>
  <si>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</si>
  <si>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</si>
  <si>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</si>
  <si>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</si>
  <si>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</si>
  <si>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</si>
  <si>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</si>
  <si>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</si>
  <si>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</si>
  <si>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</si>
  <si>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</si>
  <si>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</si>
  <si>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</si>
  <si>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</si>
  <si>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</si>
  <si>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</si>
  <si>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</si>
  <si>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</si>
  <si>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</si>
  <si>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</si>
  <si>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</si>
  <si>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</si>
  <si>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</si>
  <si>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</si>
  <si>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</si>
  <si>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</si>
  <si>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</si>
  <si>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</si>
  <si>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</si>
  <si>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</si>
  <si>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</si>
  <si>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</si>
  <si>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</si>
  <si>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</si>
  <si>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</si>
  <si>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</si>
  <si>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</si>
  <si>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</si>
  <si>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</si>
  <si>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</si>
  <si>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</si>
  <si>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</si>
  <si>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</si>
  <si>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</si>
  <si>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</si>
  <si>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</si>
  <si>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</si>
  <si>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</si>
  <si>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</si>
  <si>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</si>
  <si>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</si>
  <si>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</si>
  <si>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</si>
  <si>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</si>
  <si>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</si>
  <si>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</si>
  <si>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</si>
  <si>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</si>
  <si>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</si>
  <si>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</si>
  <si>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</si>
  <si>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</si>
  <si>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</si>
  <si>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</si>
  <si>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</si>
  <si>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</si>
  <si>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</si>
  <si>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</si>
  <si>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</si>
  <si>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</si>
  <si>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</si>
  <si>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</si>
  <si>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</si>
  <si>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</si>
  <si>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</si>
  <si>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</si>
  <si>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</si>
  <si>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</si>
  <si>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</si>
  <si>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</si>
  <si>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</si>
  <si>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</si>
  <si>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</si>
  <si>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</si>
  <si>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</si>
  <si>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</si>
  <si>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</si>
  <si>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</si>
  <si>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</si>
  <si>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</si>
  <si>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</si>
  <si>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</si>
  <si>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</si>
  <si>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</si>
  <si>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</si>
  <si>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</si>
  <si>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</si>
  <si>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</si>
  <si>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</si>
  <si>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</si>
  <si>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</si>
  <si>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</si>
  <si>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</si>
  <si>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</si>
  <si>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</si>
  <si>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</si>
  <si>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</si>
  <si>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</si>
  <si>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</si>
  <si>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</si>
  <si>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</si>
  <si>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</si>
  <si>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</si>
  <si>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</si>
  <si>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</si>
  <si>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</si>
  <si>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</si>
  <si>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</si>
  <si>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</si>
  <si>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</si>
  <si>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</si>
  <si>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</si>
  <si>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</si>
  <si>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</si>
  <si>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</si>
  <si>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</si>
  <si>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</si>
  <si>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</si>
  <si>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</si>
  <si>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</si>
  <si>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</si>
  <si>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</si>
  <si>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</si>
  <si>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</si>
  <si>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</si>
  <si>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</si>
  <si>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</si>
  <si>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</si>
  <si>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</si>
  <si>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</si>
  <si>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</si>
  <si>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</si>
  <si>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</si>
  <si>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</si>
  <si>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</si>
  <si>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</si>
  <si>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</si>
  <si>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</si>
  <si>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</si>
  <si>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</si>
  <si>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</si>
  <si>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</si>
  <si>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</si>
  <si>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</si>
  <si>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</si>
  <si>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</si>
  <si>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</si>
  <si>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</si>
  <si>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</si>
  <si>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</si>
  <si>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</si>
  <si>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</si>
  <si>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</si>
  <si>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</si>
  <si>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</si>
  <si>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</si>
  <si>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</si>
  <si>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</si>
  <si>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</si>
  <si>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</si>
  <si>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</si>
  <si>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</si>
  <si>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</si>
  <si>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</si>
  <si>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</si>
  <si>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</si>
  <si>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</si>
  <si>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</si>
  <si>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</si>
  <si>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</si>
  <si>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</si>
  <si>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</si>
  <si>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</si>
  <si>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</si>
  <si>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</si>
  <si>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</si>
  <si>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</si>
  <si>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</si>
  <si>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</si>
  <si>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</si>
  <si>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</si>
  <si>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</si>
  <si>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</si>
  <si>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</si>
  <si>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</si>
  <si>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</si>
  <si>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</si>
  <si>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</si>
  <si>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</si>
  <si>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</si>
  <si>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</si>
  <si>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</si>
  <si>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</si>
  <si>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</si>
  <si>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</si>
  <si>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</si>
  <si>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</si>
  <si>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</si>
  <si>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</si>
  <si>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</si>
  <si>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</si>
  <si>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</si>
  <si>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</si>
  <si>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</si>
  <si>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</si>
  <si>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</si>
  <si>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</si>
  <si>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</si>
  <si>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</si>
  <si>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</si>
  <si>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</si>
  <si>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</si>
  <si>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</si>
  <si>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</si>
  <si>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</si>
  <si>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</si>
  <si>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</si>
  <si>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</si>
  <si>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</si>
  <si>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</si>
  <si>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</si>
  <si>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</si>
  <si>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</si>
  <si>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</si>
  <si>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</si>
  <si>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</si>
  <si>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</si>
  <si>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</si>
  <si>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</si>
  <si>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</si>
  <si>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</si>
  <si>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</si>
  <si>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</si>
  <si>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</si>
  <si>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</si>
  <si>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</si>
  <si>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</si>
  <si>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</si>
  <si>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</si>
  <si>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</si>
  <si>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</si>
  <si>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</si>
  <si>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</si>
  <si>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</si>
  <si>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</si>
  <si>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</si>
  <si>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</si>
  <si>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</si>
  <si>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</si>
  <si>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</si>
  <si>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</si>
  <si>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</si>
  <si>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</si>
  <si>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</si>
  <si>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</si>
  <si>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</si>
  <si>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</si>
  <si>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</si>
  <si>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</si>
  <si>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</si>
  <si>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</si>
  <si>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</si>
  <si>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</si>
  <si>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</si>
  <si>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</si>
  <si>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</si>
  <si>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</si>
  <si>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</si>
  <si>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</si>
  <si>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</si>
  <si>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</si>
  <si>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</si>
  <si>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</si>
  <si>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</si>
  <si>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</si>
  <si>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</si>
  <si>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</si>
  <si>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</si>
  <si>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</si>
  <si>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</si>
  <si>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</si>
  <si>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</si>
  <si>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</si>
  <si>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</si>
  <si>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</si>
  <si>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</si>
  <si>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</si>
  <si>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</si>
  <si>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</si>
  <si>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</si>
  <si>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</si>
  <si>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</si>
  <si>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</si>
  <si>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</si>
  <si>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</si>
  <si>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</si>
  <si>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</si>
  <si>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</si>
  <si>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</si>
  <si>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</si>
  <si>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</si>
  <si>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</si>
  <si>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</si>
  <si>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</si>
  <si>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</si>
  <si>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</si>
  <si>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</si>
  <si>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</si>
  <si>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</si>
  <si>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</si>
  <si>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</si>
  <si>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</si>
  <si>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</si>
  <si>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</si>
  <si>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</si>
  <si>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</si>
  <si>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</si>
  <si>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</si>
  <si>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</si>
  <si>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</si>
  <si>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</si>
  <si>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</si>
  <si>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</si>
  <si>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</si>
  <si>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</si>
  <si>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</si>
  <si>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</si>
  <si>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</si>
  <si>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</si>
  <si>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</si>
  <si>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</si>
  <si>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</si>
  <si>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</si>
  <si>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</si>
  <si>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</si>
  <si>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</si>
  <si>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</si>
  <si>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</si>
  <si>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</si>
  <si>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</si>
  <si>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</si>
  <si>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</si>
  <si>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</si>
  <si>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</si>
  <si>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</si>
  <si>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</si>
  <si>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</si>
  <si>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</si>
  <si>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</si>
  <si>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</si>
  <si>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</si>
  <si>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</si>
  <si>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</si>
  <si>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</si>
  <si>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</si>
  <si>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</si>
  <si>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</si>
  <si>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</si>
  <si>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</si>
  <si>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</si>
  <si>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</si>
  <si>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</si>
  <si>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</si>
  <si>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</si>
  <si>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</si>
  <si>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</si>
  <si>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</si>
  <si>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</si>
  <si>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</si>
  <si>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</si>
  <si>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</si>
  <si>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</si>
  <si>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</si>
  <si>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</si>
  <si>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</si>
  <si>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</si>
  <si>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</si>
  <si>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</si>
  <si>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</si>
  <si>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</si>
  <si>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</si>
  <si>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</si>
  <si>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</si>
  <si>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</si>
  <si>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</si>
  <si>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</si>
  <si>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</si>
  <si>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</si>
  <si>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</si>
  <si>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</si>
  <si>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</si>
  <si>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</si>
  <si>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</si>
  <si>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</si>
  <si>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</si>
  <si>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</si>
  <si>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</si>
  <si>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</si>
  <si>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</si>
  <si>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</si>
  <si>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</si>
  <si>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</si>
  <si>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</si>
  <si>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</si>
  <si>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</si>
  <si>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</si>
  <si>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</si>
  <si>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</si>
  <si>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</si>
  <si>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</si>
  <si>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</si>
  <si>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</si>
  <si>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</si>
  <si>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</si>
  <si>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</si>
  <si>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</si>
  <si>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</si>
  <si>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</si>
  <si>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</si>
  <si>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</si>
  <si>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</si>
  <si>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</si>
  <si>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</si>
  <si>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</si>
  <si>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</si>
  <si>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</si>
  <si>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</si>
  <si>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</si>
  <si>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</si>
  <si>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</si>
  <si>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</si>
  <si>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</si>
  <si>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</si>
  <si>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</si>
  <si>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</si>
  <si>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</si>
  <si>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</si>
  <si>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</si>
  <si>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</si>
  <si>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</si>
  <si>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</si>
  <si>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</si>
  <si>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</si>
  <si>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</si>
  <si>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</si>
  <si>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</si>
  <si>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</si>
  <si>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</si>
  <si>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</si>
  <si>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</si>
  <si>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</si>
  <si>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</si>
  <si>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</si>
  <si>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</si>
  <si>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</si>
  <si>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</si>
  <si>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</si>
  <si>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</si>
  <si>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</si>
  <si>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</si>
  <si>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</si>
  <si>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</si>
  <si>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</si>
  <si>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</si>
  <si>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</si>
  <si>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</si>
  <si>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</si>
  <si>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</si>
  <si>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</si>
  <si>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</si>
  <si>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</si>
  <si>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</si>
  <si>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</si>
  <si>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</si>
  <si>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</si>
  <si>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</si>
  <si>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</si>
  <si>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</si>
  <si>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</si>
  <si>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</si>
  <si>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</si>
  <si>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</si>
  <si>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</si>
  <si>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</si>
  <si>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</si>
  <si>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</si>
  <si>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</si>
  <si>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</si>
  <si>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</si>
  <si>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</si>
  <si>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</si>
  <si>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</si>
  <si>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</si>
  <si>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</si>
  <si>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</si>
  <si>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</si>
  <si>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</si>
  <si>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</si>
  <si>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</si>
  <si>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</si>
  <si>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</si>
  <si>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</si>
  <si>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</si>
  <si>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</si>
  <si>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</si>
  <si>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</si>
  <si>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</si>
  <si>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</si>
  <si>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</si>
  <si>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</si>
  <si>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</si>
  <si>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</si>
  <si>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</si>
  <si>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</si>
  <si>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</si>
  <si>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</si>
  <si>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</si>
  <si>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</si>
  <si>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</si>
  <si>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</si>
  <si>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</si>
  <si>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</si>
  <si>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</si>
  <si>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</si>
  <si>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</si>
  <si>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</si>
  <si>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</si>
  <si>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</si>
  <si>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</si>
  <si>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</si>
  <si>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</si>
  <si>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</si>
  <si>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</si>
  <si>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</si>
  <si>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</si>
  <si>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</si>
  <si>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</si>
  <si>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</si>
  <si>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</si>
  <si>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</si>
  <si>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</si>
  <si>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</si>
  <si>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</si>
  <si>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</si>
  <si>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</si>
  <si>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</si>
  <si>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</si>
  <si>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</si>
  <si>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</si>
  <si>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</si>
  <si>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</si>
  <si>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</si>
  <si>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</si>
  <si>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</si>
  <si>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</si>
  <si>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</si>
  <si>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</si>
  <si>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</si>
  <si>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</si>
  <si>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</si>
  <si>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</si>
  <si>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</si>
  <si>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</si>
  <si>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</si>
  <si>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</si>
  <si>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</si>
  <si>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</si>
  <si>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</si>
  <si>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</si>
  <si>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</si>
  <si>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</si>
  <si>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</si>
  <si>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</si>
  <si>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</si>
  <si>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</si>
  <si>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</si>
  <si>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</si>
  <si>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</si>
  <si>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</si>
  <si>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</si>
  <si>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</si>
  <si>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</si>
  <si>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</si>
  <si>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</si>
  <si>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</si>
  <si>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</si>
  <si>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</si>
  <si>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</si>
  <si>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</si>
  <si>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</si>
  <si>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</si>
  <si>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</si>
  <si>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</si>
  <si>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</si>
  <si>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</si>
  <si>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</si>
  <si>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</si>
  <si>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</si>
  <si>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</si>
  <si>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</si>
  <si>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</si>
  <si>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</si>
  <si>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</si>
  <si>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</si>
  <si>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</si>
  <si>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</si>
  <si>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</si>
  <si>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</si>
  <si>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</si>
  <si>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</si>
  <si>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</si>
  <si>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</si>
  <si>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</si>
  <si>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</si>
  <si>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</si>
  <si>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</si>
  <si>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</si>
  <si>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</si>
  <si>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</si>
  <si>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</si>
  <si>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</si>
  <si>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</si>
  <si>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</si>
  <si>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</si>
  <si>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</si>
  <si>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</si>
  <si>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</si>
  <si>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</si>
  <si>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</si>
  <si>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</si>
  <si>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</si>
  <si>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</si>
  <si>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</si>
  <si>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</si>
  <si>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</si>
  <si>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</si>
  <si>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</si>
  <si>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</si>
  <si>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</si>
  <si>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</si>
  <si>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</si>
  <si>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</si>
  <si>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</si>
  <si>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</si>
  <si>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</si>
  <si>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</si>
  <si>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</si>
  <si>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</si>
  <si>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</si>
  <si>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</si>
  <si>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</si>
  <si>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</si>
  <si>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</si>
  <si>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</si>
  <si>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</si>
  <si>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</si>
  <si>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</si>
  <si>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</si>
  <si>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</si>
  <si>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</si>
  <si>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</si>
  <si>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</si>
  <si>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</si>
  <si>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</si>
  <si>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</si>
  <si>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</si>
  <si>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</si>
  <si>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</si>
  <si>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</si>
  <si>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</si>
  <si>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</si>
  <si>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</si>
  <si>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</si>
  <si>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</si>
  <si>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</si>
  <si>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</si>
  <si>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</si>
  <si>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</si>
  <si>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</si>
  <si>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</si>
  <si>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</si>
  <si>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</si>
  <si>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</si>
  <si>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</si>
  <si>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</si>
  <si>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</si>
  <si>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</si>
  <si>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</si>
  <si>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</si>
  <si>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</si>
  <si>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</si>
  <si>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</si>
  <si>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</si>
  <si>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</si>
  <si>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</si>
  <si>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</si>
  <si>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</si>
  <si>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</si>
  <si>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</si>
  <si>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</si>
  <si>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</si>
  <si>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</si>
  <si>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</si>
  <si>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</si>
  <si>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</si>
  <si>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</si>
  <si>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</si>
  <si>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</si>
  <si>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</si>
  <si>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</si>
  <si>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</si>
  <si>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</si>
  <si>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</si>
  <si>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</si>
  <si>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</si>
  <si>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</si>
  <si>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</si>
  <si>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</si>
  <si>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</si>
  <si>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</si>
  <si>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</si>
  <si>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</si>
  <si>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</si>
  <si>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</si>
  <si>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</si>
  <si>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</si>
  <si>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</si>
  <si>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</si>
  <si>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</si>
  <si>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</si>
  <si>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</si>
  <si>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</si>
  <si>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</si>
  <si>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</si>
  <si>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</si>
  <si>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</si>
  <si>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</si>
  <si>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</si>
  <si>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</si>
  <si>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</si>
  <si>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</si>
  <si>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</si>
  <si>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</si>
  <si>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</si>
  <si>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</si>
  <si>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</si>
  <si>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</si>
  <si>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</si>
  <si>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</si>
  <si>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</si>
  <si>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</si>
  <si>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</si>
  <si>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</si>
  <si>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</si>
  <si>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</si>
  <si>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</si>
  <si>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</si>
  <si>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</si>
  <si>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</si>
  <si>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</si>
  <si>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</si>
  <si>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</si>
  <si>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</si>
  <si>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</si>
  <si>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</si>
  <si>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</si>
  <si>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</si>
  <si>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</si>
  <si>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</si>
  <si>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</si>
  <si>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</si>
  <si>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</si>
  <si>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</si>
  <si>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</si>
  <si>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</si>
  <si>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</si>
  <si>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</si>
  <si>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</si>
  <si>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</si>
  <si>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</si>
  <si>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</si>
  <si>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</si>
  <si>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</si>
  <si>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</si>
  <si>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</si>
  <si>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</si>
  <si>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</si>
  <si>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</si>
  <si>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</si>
  <si>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</si>
  <si>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</si>
  <si>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</si>
  <si>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</si>
  <si>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</si>
  <si>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</si>
  <si>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</si>
  <si>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</si>
  <si>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</si>
  <si>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</si>
  <si>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</si>
  <si>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</si>
  <si>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</si>
  <si>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</si>
  <si>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</si>
  <si>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</si>
  <si>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</si>
  <si>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</si>
  <si>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</si>
  <si>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</si>
  <si>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</si>
  <si>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</si>
  <si>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</si>
  <si>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</si>
  <si>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</si>
  <si>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</si>
  <si>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</si>
  <si>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</si>
  <si>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</si>
  <si>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</si>
  <si>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</si>
  <si>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</si>
  <si>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</si>
  <si>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</si>
  <si>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</si>
  <si>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</si>
  <si>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</si>
  <si>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</si>
  <si>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</si>
  <si>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</si>
  <si>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</si>
  <si>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</si>
  <si>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</si>
  <si>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</si>
  <si>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</si>
  <si>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</si>
  <si>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</si>
  <si>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</si>
  <si>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</si>
  <si>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</si>
  <si>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</si>
  <si>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</si>
  <si>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</si>
  <si>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</si>
  <si>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</si>
  <si>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</si>
  <si>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</si>
  <si>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</si>
  <si>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</si>
  <si>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</si>
  <si>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</si>
  <si>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</si>
  <si>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</si>
  <si>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</si>
  <si>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</si>
  <si>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</si>
  <si>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</si>
  <si>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</si>
  <si>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</si>
  <si>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</si>
  <si>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</si>
  <si>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</si>
  <si>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</si>
  <si>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</si>
  <si>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</si>
  <si>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</si>
  <si>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</si>
  <si>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</si>
  <si>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</si>
  <si>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</si>
  <si>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</si>
  <si>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</si>
  <si>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</si>
  <si>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</si>
  <si>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</si>
  <si>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</si>
  <si>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</si>
  <si>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</si>
  <si>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</si>
  <si>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</si>
  <si>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</si>
  <si>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</si>
  <si>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</si>
  <si>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</si>
  <si>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</si>
  <si>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</si>
  <si>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</si>
  <si>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</si>
  <si>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</si>
  <si>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</si>
  <si>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</si>
  <si>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</si>
  <si>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</si>
  <si>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</si>
  <si>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</si>
  <si>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</si>
  <si>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</si>
  <si>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</si>
  <si>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</si>
  <si>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</si>
  <si>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</si>
  <si>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</si>
  <si>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</si>
  <si>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</si>
  <si>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</si>
  <si>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</si>
  <si>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</si>
  <si>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</si>
  <si>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</si>
  <si>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</si>
  <si>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</si>
  <si>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</si>
  <si>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</si>
  <si>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</si>
  <si>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</si>
  <si>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</si>
  <si>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</si>
  <si>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</si>
  <si>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</si>
  <si>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</si>
  <si>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</si>
  <si>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</si>
  <si>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</si>
  <si>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</si>
  <si>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</si>
  <si>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</si>
  <si>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</si>
  <si>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</si>
  <si>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</si>
  <si>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</si>
  <si>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</si>
  <si>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</si>
  <si>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</si>
  <si>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</si>
  <si>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</si>
  <si>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</si>
  <si>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</si>
  <si>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</si>
  <si>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</si>
  <si>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</si>
  <si>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</si>
  <si>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</si>
  <si>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</si>
  <si>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</si>
  <si>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</si>
  <si>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</si>
  <si>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</si>
  <si>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</si>
  <si>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</si>
  <si>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</si>
  <si>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</si>
  <si>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</si>
  <si>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</si>
  <si>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</si>
  <si>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</si>
  <si>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</si>
  <si>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</si>
  <si>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</si>
  <si>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</si>
  <si>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</si>
  <si>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</si>
  <si>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</si>
  <si>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</si>
  <si>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</si>
  <si>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</si>
  <si>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</si>
  <si>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</si>
  <si>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</si>
  <si>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</si>
  <si>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</si>
  <si>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</si>
  <si>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</si>
  <si>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</si>
  <si>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</si>
  <si>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</si>
  <si>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</si>
  <si>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</si>
  <si>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</si>
  <si>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</si>
  <si>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</si>
  <si>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</si>
  <si>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</si>
  <si>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</si>
  <si>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</si>
  <si>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</si>
  <si>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</si>
  <si>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</si>
  <si>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</si>
  <si>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</si>
  <si>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</si>
  <si>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</si>
  <si>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</si>
  <si>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</si>
  <si>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</si>
  <si>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</si>
  <si>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</si>
  <si>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</si>
  <si>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</si>
  <si>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</si>
  <si>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</si>
  <si>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</si>
  <si>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</si>
  <si>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</si>
  <si>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</si>
  <si>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</si>
  <si>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</si>
  <si>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</si>
  <si>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</si>
  <si>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</si>
  <si>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</si>
  <si>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</si>
  <si>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</si>
  <si>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</si>
  <si>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</si>
  <si>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</si>
  <si>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</si>
  <si>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</si>
  <si>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</si>
  <si>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</si>
  <si>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</si>
  <si>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</si>
  <si>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</si>
  <si>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</si>
  <si>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</si>
  <si>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</si>
  <si>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</si>
  <si>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</si>
  <si>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</si>
  <si>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</si>
  <si>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</si>
  <si>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</si>
  <si>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</si>
  <si>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</si>
  <si>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</si>
  <si>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</si>
  <si>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</si>
  <si>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</si>
  <si>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</si>
  <si>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</si>
  <si>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</si>
  <si>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</si>
  <si>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</si>
  <si>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</si>
  <si>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</si>
  <si>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</si>
  <si>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</si>
  <si>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</si>
  <si>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</si>
  <si>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</si>
  <si>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</si>
  <si>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</si>
  <si>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</si>
  <si>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</si>
  <si>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</si>
  <si>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</si>
  <si>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</si>
  <si>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</si>
  <si>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</si>
  <si>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</si>
  <si>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</si>
  <si>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</si>
  <si>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</si>
  <si>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</si>
  <si>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</si>
  <si>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</si>
  <si>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</si>
  <si>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</si>
  <si>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</si>
  <si>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</si>
  <si>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</si>
  <si>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</si>
  <si>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</si>
  <si>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</si>
  <si>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</si>
  <si>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</si>
  <si>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</si>
  <si>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</si>
  <si>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</si>
  <si>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</si>
  <si>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</si>
  <si>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</si>
  <si>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</si>
  <si>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</si>
  <si>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</si>
  <si>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</si>
  <si>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</si>
  <si>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</si>
  <si>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</si>
  <si>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</si>
  <si>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</si>
  <si>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</si>
  <si>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</si>
  <si>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</si>
  <si>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</si>
  <si>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</si>
  <si>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</si>
  <si>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</si>
  <si>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</si>
  <si>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</si>
  <si>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</si>
  <si>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</si>
  <si>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</si>
  <si>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</si>
  <si>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</si>
  <si>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</si>
  <si>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</si>
  <si>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</si>
  <si>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</si>
  <si>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</si>
  <si>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</si>
  <si>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</si>
  <si>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</si>
  <si>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</si>
  <si>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</si>
  <si>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</si>
  <si>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</si>
  <si>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</si>
  <si>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</si>
  <si>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</si>
  <si>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</si>
  <si>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</si>
  <si>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</si>
  <si>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</si>
  <si>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</si>
  <si>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</si>
  <si>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</si>
  <si>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</si>
  <si>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</si>
  <si>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</si>
  <si>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</si>
  <si>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</si>
  <si>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</si>
  <si>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</si>
  <si>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</si>
  <si>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</si>
  <si>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</si>
  <si>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</si>
  <si>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</si>
  <si>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</si>
  <si>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</si>
  <si>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</si>
  <si>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</si>
  <si>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</si>
  <si>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</si>
  <si>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</si>
  <si>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</si>
  <si>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</si>
  <si>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</si>
  <si>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</si>
  <si>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</si>
  <si>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</si>
  <si>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</si>
  <si>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</si>
  <si>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</si>
  <si>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</si>
  <si>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</si>
  <si>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</si>
  <si>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</si>
  <si>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</si>
  <si>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</si>
  <si>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</si>
  <si>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</si>
  <si>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</si>
  <si>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</si>
  <si>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</si>
  <si>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</si>
  <si>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</si>
  <si>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</si>
  <si>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</si>
  <si>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</si>
  <si>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</si>
  <si>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</si>
  <si>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</si>
  <si>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</si>
  <si>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</si>
  <si>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</si>
  <si>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</si>
  <si>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</si>
  <si>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</si>
  <si>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</si>
  <si>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</si>
  <si>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</si>
  <si>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</si>
  <si>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</si>
  <si>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</si>
  <si>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</si>
  <si>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</si>
  <si>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</si>
  <si>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</si>
  <si>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</si>
  <si>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</si>
  <si>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</si>
  <si>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</si>
  <si>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</si>
  <si>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</si>
  <si>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</si>
  <si>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</si>
  <si>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</si>
  <si>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</si>
  <si>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</si>
  <si>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</si>
  <si>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</si>
  <si>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</si>
  <si>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</si>
  <si>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</si>
  <si>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</si>
  <si>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</si>
  <si>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</si>
  <si>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</si>
  <si>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</si>
  <si>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</si>
  <si>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</si>
  <si>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</si>
  <si>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</si>
  <si>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</si>
  <si>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</si>
  <si>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</si>
  <si>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</si>
  <si>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</si>
  <si>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</si>
  <si>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</si>
  <si>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</si>
  <si>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</si>
  <si>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</si>
  <si>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</si>
  <si>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</si>
  <si>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</si>
  <si>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</si>
  <si>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</si>
  <si>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</si>
  <si>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</si>
  <si>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</si>
  <si>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</si>
  <si>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</si>
  <si>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</si>
  <si>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</si>
  <si>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</si>
  <si>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</si>
  <si>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</si>
  <si>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</si>
  <si>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</si>
  <si>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</si>
  <si>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</si>
  <si>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</si>
  <si>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</si>
  <si>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</si>
  <si>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</si>
  <si>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</si>
  <si>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</si>
  <si>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</si>
  <si>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</si>
  <si>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</si>
  <si>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</si>
  <si>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</si>
  <si>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</si>
  <si>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</si>
  <si>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</si>
  <si>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</si>
  <si>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</si>
  <si>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</si>
  <si>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</si>
  <si>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</si>
  <si>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</si>
  <si>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</si>
  <si>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</si>
  <si>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</si>
  <si>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</si>
  <si>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</si>
  <si>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</si>
  <si>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</si>
  <si>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</si>
  <si>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</si>
  <si>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</si>
  <si>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</si>
  <si>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</si>
  <si>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</si>
  <si>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</si>
  <si>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</si>
  <si>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</si>
  <si>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</si>
  <si>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</si>
  <si>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</si>
  <si>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</si>
  <si>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</si>
  <si>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</si>
  <si>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</si>
  <si>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</si>
  <si>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</si>
  <si>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</si>
  <si>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</si>
  <si>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</si>
  <si>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</si>
  <si>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</si>
  <si>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</si>
  <si>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</si>
  <si>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</si>
  <si>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</si>
  <si>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</si>
  <si>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</si>
  <si>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</si>
  <si>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</si>
  <si>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</si>
  <si>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</si>
  <si>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</si>
  <si>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</si>
  <si>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</si>
  <si>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</si>
  <si>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</si>
  <si>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</si>
  <si>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</si>
  <si>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</si>
  <si>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</si>
  <si>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</si>
  <si>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</si>
  <si>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</si>
  <si>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</si>
  <si>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</si>
  <si>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</si>
  <si>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</si>
  <si>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</si>
  <si>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</si>
  <si>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</si>
  <si>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</si>
  <si>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</si>
  <si>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</si>
  <si>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</si>
  <si>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</si>
  <si>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</si>
  <si>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</si>
  <si>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</si>
  <si>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</si>
  <si>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</si>
  <si>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</si>
  <si>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</si>
  <si>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</si>
  <si>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</si>
  <si>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</si>
  <si>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</si>
  <si>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</si>
  <si>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</si>
  <si>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</si>
  <si>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</si>
  <si>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</si>
  <si>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</si>
  <si>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</si>
  <si>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</si>
  <si>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</si>
  <si>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</si>
  <si>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</si>
  <si>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</si>
  <si>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</si>
  <si>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</si>
  <si>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</si>
  <si>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</si>
  <si>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</si>
  <si>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</si>
  <si>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</si>
  <si>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</si>
  <si>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</si>
  <si>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</si>
  <si>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</si>
  <si>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</si>
  <si>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</si>
  <si>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</si>
  <si>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</si>
  <si>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</si>
  <si>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</si>
  <si>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</si>
  <si>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</si>
  <si>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</si>
  <si>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</si>
  <si>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</si>
  <si>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</si>
  <si>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</si>
  <si>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</si>
  <si>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</si>
  <si>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</si>
  <si>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</si>
  <si>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</si>
  <si>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</si>
  <si>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</si>
  <si>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</si>
  <si>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</si>
  <si>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</si>
  <si>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</si>
  <si>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</si>
  <si>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</si>
  <si>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</si>
  <si>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</si>
  <si>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</si>
  <si>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</si>
  <si>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</si>
  <si>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</si>
  <si>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</si>
  <si>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</si>
  <si>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</si>
  <si>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</si>
  <si>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</si>
  <si>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</si>
  <si>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</si>
  <si>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</si>
  <si>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</si>
  <si>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</si>
  <si>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</si>
  <si>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</si>
  <si>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</si>
  <si>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</si>
  <si>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</si>
  <si>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</si>
  <si>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</si>
  <si>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</si>
  <si>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</si>
  <si>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</si>
  <si>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</si>
  <si>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</si>
  <si>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</si>
  <si>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</si>
  <si>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</si>
  <si>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</si>
  <si>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</si>
  <si>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</si>
  <si>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</si>
  <si>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</si>
  <si>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</si>
  <si>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</si>
  <si>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</si>
  <si>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</si>
  <si>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</si>
  <si>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</si>
  <si>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</si>
  <si>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</si>
  <si>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</si>
  <si>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</si>
  <si>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</si>
  <si>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</si>
  <si>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</si>
  <si>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</si>
  <si>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</si>
  <si>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</si>
  <si>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</si>
  <si>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</si>
  <si>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</si>
  <si>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</si>
  <si>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</si>
  <si>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</si>
  <si>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</si>
  <si>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</si>
  <si>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</si>
  <si>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</si>
  <si>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</si>
  <si>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</si>
  <si>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</si>
  <si>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</si>
  <si>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</si>
  <si>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</si>
  <si>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</si>
  <si>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</si>
  <si>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</si>
  <si>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</si>
  <si>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</si>
  <si>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</si>
  <si>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</si>
  <si>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</si>
  <si>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</si>
  <si>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</si>
  <si>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</si>
  <si>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</si>
  <si>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</si>
  <si>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</si>
  <si>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</si>
  <si>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</si>
  <si>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</si>
  <si>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</si>
  <si>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</si>
  <si>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</si>
  <si>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</si>
  <si>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</si>
  <si>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</si>
  <si>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</si>
  <si>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</si>
  <si>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</si>
  <si>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</si>
  <si>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</si>
  <si>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</si>
  <si>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</si>
  <si>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</si>
  <si>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</si>
  <si>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</si>
  <si>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</si>
  <si>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</si>
  <si>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</si>
  <si>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</si>
  <si>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</si>
  <si>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</si>
  <si>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</si>
  <si>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</si>
  <si>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</si>
  <si>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</si>
  <si>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</si>
  <si>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</si>
  <si>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</si>
  <si>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</si>
  <si>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</si>
  <si>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</si>
  <si>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</si>
  <si>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</si>
  <si>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</si>
  <si>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</si>
  <si>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</si>
  <si>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</si>
  <si>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</si>
  <si>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</si>
  <si>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</si>
  <si>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</si>
  <si>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</si>
  <si>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</si>
  <si>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</si>
  <si>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</si>
  <si>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</si>
  <si>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</si>
  <si>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</si>
  <si>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</si>
  <si>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</si>
  <si>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</si>
  <si>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</si>
  <si>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</si>
  <si>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</si>
  <si>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</si>
  <si>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</si>
  <si>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</si>
  <si>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</si>
  <si>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</si>
  <si>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</si>
  <si>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</si>
  <si>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</si>
  <si>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</si>
  <si>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</si>
  <si>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</si>
  <si>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</si>
  <si>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</si>
  <si>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</si>
  <si>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</si>
  <si>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</si>
  <si>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</si>
  <si>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</si>
  <si>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</si>
  <si>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</si>
  <si>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</si>
  <si>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</si>
  <si>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</si>
  <si>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</si>
  <si>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</si>
  <si>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</si>
  <si>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</si>
  <si>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</si>
  <si>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</si>
  <si>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</si>
  <si>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</si>
  <si>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</si>
  <si>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</si>
  <si>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</si>
  <si>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</si>
  <si>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</si>
  <si>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</si>
  <si>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</si>
  <si>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</si>
  <si>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</si>
  <si>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</si>
  <si>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</si>
  <si>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</si>
  <si>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</si>
  <si>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</si>
  <si>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</si>
  <si>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</si>
  <si>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</si>
  <si>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</si>
  <si>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</si>
  <si>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</si>
  <si>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</si>
  <si>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</si>
  <si>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</si>
  <si>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</si>
  <si>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</si>
  <si>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</si>
  <si>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</si>
  <si>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</si>
  <si>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</si>
  <si>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</si>
  <si>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</si>
  <si>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</si>
  <si>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</si>
  <si>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</si>
  <si>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</si>
  <si>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</si>
  <si>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</si>
  <si>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</si>
  <si>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</si>
  <si>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</si>
  <si>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</si>
  <si>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</si>
  <si>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</si>
  <si>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</si>
  <si>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</si>
  <si>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</si>
  <si>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</si>
  <si>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</si>
  <si>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</si>
  <si>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</si>
  <si>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</si>
  <si>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</si>
  <si>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</si>
  <si>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</si>
  <si>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</si>
  <si>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</si>
  <si>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</si>
  <si>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</si>
  <si>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</si>
  <si>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</si>
  <si>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</si>
  <si>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</si>
  <si>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</si>
  <si>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</si>
  <si>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</si>
  <si>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</si>
  <si>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</si>
  <si>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</si>
  <si>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</si>
  <si>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</si>
  <si>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</si>
  <si>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</si>
  <si>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</si>
  <si>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</si>
  <si>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</si>
  <si>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</si>
  <si>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</si>
  <si>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</si>
  <si>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</si>
  <si>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</si>
  <si>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</si>
  <si>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</si>
  <si>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</si>
  <si>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</si>
  <si>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</si>
  <si>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</si>
  <si>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</si>
  <si>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</si>
  <si>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</si>
  <si>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</si>
  <si>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</si>
  <si>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</si>
  <si>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</si>
  <si>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</si>
  <si>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</si>
  <si>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</si>
  <si>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</si>
  <si>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</si>
  <si>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</si>
  <si>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</si>
  <si>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</si>
  <si>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</si>
  <si>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</si>
  <si>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</si>
  <si>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</si>
  <si>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</si>
  <si>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</si>
  <si>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</si>
  <si>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</si>
  <si>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</si>
  <si>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</si>
  <si>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</si>
  <si>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</si>
  <si>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</si>
  <si>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</si>
  <si>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</si>
  <si>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</si>
  <si>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</si>
  <si>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</si>
  <si>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</si>
  <si>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</si>
  <si>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</si>
  <si>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</si>
  <si>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</si>
  <si>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</si>
  <si>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</si>
  <si>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</si>
  <si>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</si>
  <si>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</si>
  <si>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</si>
  <si>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</si>
  <si>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</si>
  <si>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</si>
  <si>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</si>
  <si>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</si>
  <si>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</si>
  <si>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</si>
  <si>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</si>
  <si>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</si>
  <si>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</si>
  <si>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</si>
  <si>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</si>
  <si>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</si>
  <si>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</si>
  <si>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</si>
  <si>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</si>
  <si>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</si>
  <si>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</si>
  <si>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</si>
  <si>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</si>
  <si>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</si>
  <si>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</si>
  <si>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</si>
  <si>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</si>
  <si>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</si>
  <si>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</si>
  <si>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</si>
  <si>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</si>
  <si>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</si>
  <si>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</si>
  <si>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</si>
  <si>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</si>
  <si>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</si>
  <si>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</si>
  <si>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</si>
  <si>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</si>
  <si>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</si>
  <si>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</si>
  <si>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</si>
  <si>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</si>
  <si>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</si>
  <si>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</si>
  <si>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</si>
  <si>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</si>
  <si>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</si>
  <si>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</si>
  <si>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</si>
  <si>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</si>
  <si>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</si>
  <si>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</si>
  <si>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</si>
  <si>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</si>
  <si>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</si>
  <si>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</si>
  <si>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</si>
  <si>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</si>
  <si>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</si>
  <si>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</si>
  <si>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</si>
  <si>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</si>
  <si>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</si>
  <si>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</si>
  <si>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</si>
  <si>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</si>
  <si>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</si>
  <si>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</si>
  <si>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</si>
  <si>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</si>
  <si>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</si>
  <si>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</si>
  <si>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</si>
  <si>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</si>
  <si>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</si>
  <si>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</si>
  <si>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</si>
  <si>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</si>
  <si>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</si>
  <si>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</si>
  <si>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</si>
  <si>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</si>
  <si>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</si>
  <si>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</si>
  <si>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</si>
  <si>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</si>
  <si>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</si>
  <si>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</si>
  <si>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</si>
  <si>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</si>
  <si>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</si>
  <si>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</si>
  <si>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</si>
  <si>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</si>
  <si>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</si>
  <si>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</si>
  <si>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</si>
  <si>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</si>
  <si>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</si>
  <si>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</si>
  <si>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</si>
  <si>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</si>
  <si>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</si>
  <si>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</si>
  <si>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</si>
  <si>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</si>
  <si>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</si>
  <si>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</si>
  <si>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</si>
  <si>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</si>
  <si>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</si>
  <si>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</si>
  <si>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</si>
  <si>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</si>
  <si>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</si>
  <si>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</si>
  <si>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</si>
  <si>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</si>
  <si>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</si>
  <si>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</si>
  <si>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</si>
  <si>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</si>
  <si>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</si>
  <si>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</si>
  <si>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</si>
  <si>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</si>
  <si>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</si>
  <si>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</si>
  <si>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</si>
  <si>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</si>
  <si>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</si>
  <si>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</si>
  <si>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</si>
  <si>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</si>
  <si>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</si>
  <si>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</si>
  <si>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</si>
  <si>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</si>
  <si>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</si>
  <si>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</si>
  <si>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</si>
  <si>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</si>
  <si>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</si>
  <si>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</si>
  <si>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</si>
  <si>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</si>
  <si>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</si>
  <si>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</si>
  <si>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</si>
  <si>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</si>
  <si>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</si>
  <si>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</si>
  <si>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</si>
  <si>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</si>
  <si>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</si>
  <si>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</si>
  <si>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</si>
  <si>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</si>
  <si>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</si>
  <si>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</si>
  <si>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</si>
  <si>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</si>
  <si>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</si>
  <si>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</si>
  <si>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</si>
  <si>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</si>
  <si>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</si>
  <si>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</si>
  <si>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</si>
  <si>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</si>
  <si>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</si>
  <si>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</si>
  <si>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</si>
  <si>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</si>
  <si>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</si>
  <si>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</si>
  <si>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</si>
  <si>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</si>
  <si>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</si>
  <si>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</si>
  <si>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</si>
  <si>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</si>
  <si>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</si>
  <si>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</si>
  <si>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</si>
  <si>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</si>
  <si>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</si>
  <si>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</si>
  <si>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</si>
  <si>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</si>
  <si>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</si>
  <si>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</si>
  <si>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</si>
  <si>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</si>
  <si>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</si>
  <si>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</si>
  <si>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</si>
  <si>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</si>
  <si>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</si>
  <si>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</si>
  <si>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</si>
  <si>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</si>
  <si>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</si>
  <si>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</si>
  <si>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</si>
  <si>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</si>
  <si>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</si>
  <si>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</si>
  <si>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</si>
  <si>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</si>
  <si>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</si>
  <si>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</si>
  <si>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</si>
  <si>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</si>
  <si>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</si>
  <si>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</si>
  <si>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</si>
  <si>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</si>
  <si>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</si>
  <si>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</si>
  <si>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</si>
  <si>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</si>
  <si>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</si>
  <si>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</si>
  <si>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</si>
  <si>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</si>
  <si>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</si>
  <si>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</si>
  <si>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</si>
  <si>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</si>
  <si>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</si>
  <si>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</si>
  <si>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</si>
  <si>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</si>
  <si>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</si>
  <si>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</si>
  <si>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</si>
  <si>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</si>
  <si>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</si>
  <si>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</si>
  <si>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</si>
  <si>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</si>
  <si>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</si>
  <si>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</si>
  <si>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</si>
  <si>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</si>
  <si>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</si>
  <si>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</si>
  <si>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</si>
  <si>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</si>
  <si>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</si>
  <si>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</si>
  <si>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</si>
  <si>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</si>
  <si>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</si>
  <si>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</si>
  <si>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</si>
  <si>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</si>
  <si>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</si>
  <si>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</si>
  <si>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</si>
  <si>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</si>
  <si>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</si>
  <si>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</si>
  <si>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</si>
  <si>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</si>
  <si>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</si>
  <si>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</si>
  <si>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</si>
  <si>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</si>
  <si>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</si>
  <si>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</si>
  <si>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</si>
  <si>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</si>
  <si>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</si>
  <si>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</si>
  <si>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</si>
  <si>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</si>
  <si>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</si>
  <si>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</si>
  <si>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</si>
  <si>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</si>
  <si>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</si>
  <si>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</si>
  <si>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</si>
  <si>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</si>
  <si>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</si>
  <si>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</si>
  <si>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</si>
  <si>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</si>
  <si>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</si>
  <si>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</si>
  <si>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</si>
  <si>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</si>
  <si>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</si>
  <si>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</si>
  <si>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</si>
  <si>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</si>
  <si>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</si>
  <si>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</si>
  <si>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</si>
  <si>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</si>
  <si>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</si>
  <si>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</si>
  <si>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</si>
  <si>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</si>
  <si>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</si>
  <si>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</si>
  <si>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</si>
  <si>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</si>
  <si>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</si>
  <si>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</si>
  <si>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</si>
  <si>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</si>
  <si>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</si>
  <si>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</si>
  <si>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</si>
  <si>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</si>
  <si>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</si>
  <si>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</si>
  <si>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</si>
  <si>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</si>
  <si>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</si>
  <si>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</si>
  <si>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</si>
  <si>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</si>
  <si>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</si>
  <si>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</si>
  <si>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</si>
  <si>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</si>
  <si>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</si>
  <si>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</si>
  <si>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</si>
  <si>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</si>
  <si>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</si>
  <si>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</si>
  <si>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</si>
  <si>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</si>
  <si>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</si>
  <si>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</si>
  <si>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</si>
  <si>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</si>
  <si>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</si>
  <si>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</si>
  <si>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</si>
  <si>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</si>
  <si>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</si>
  <si>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</si>
  <si>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</si>
  <si>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</si>
  <si>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</si>
  <si>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</si>
  <si>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</si>
  <si>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</si>
  <si>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</si>
  <si>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</si>
  <si>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</si>
  <si>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</si>
  <si>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</si>
  <si>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</si>
  <si>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</si>
  <si>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</si>
  <si>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</si>
  <si>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</si>
  <si>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</si>
  <si>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</si>
  <si>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</si>
  <si>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</si>
  <si>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</si>
  <si>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</si>
  <si>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</si>
  <si>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</si>
  <si>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</si>
  <si>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</si>
  <si>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</si>
  <si>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</si>
  <si>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</si>
  <si>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</si>
  <si>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</si>
  <si>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</si>
  <si>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</si>
  <si>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</si>
  <si>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</si>
  <si>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</si>
  <si>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</si>
  <si>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</si>
  <si>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</si>
  <si>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</si>
  <si>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</si>
  <si>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</si>
  <si>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</si>
  <si>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</si>
  <si>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</si>
  <si>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</si>
  <si>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</si>
  <si>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</si>
  <si>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</si>
  <si>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</si>
  <si>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</si>
  <si>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</si>
  <si>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</si>
  <si>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</si>
  <si>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</si>
  <si>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</si>
  <si>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</si>
  <si>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</si>
  <si>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</si>
  <si>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</si>
  <si>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</si>
  <si>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</si>
  <si>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</si>
  <si>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</si>
  <si>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</si>
  <si>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</si>
  <si>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</si>
  <si>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</si>
  <si>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</si>
  <si>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</si>
  <si>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</si>
  <si>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</si>
  <si>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</si>
  <si>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</si>
  <si>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</si>
  <si>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</si>
  <si>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</si>
  <si>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</si>
  <si>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</si>
  <si>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</si>
  <si>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</si>
  <si>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</si>
  <si>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</si>
  <si>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</si>
  <si>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</si>
  <si>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</si>
  <si>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</si>
  <si>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</si>
  <si>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</si>
  <si>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</si>
  <si>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</si>
  <si>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</si>
  <si>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</si>
  <si>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</si>
  <si>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</si>
  <si>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</si>
  <si>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</si>
  <si>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</si>
  <si>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</si>
  <si>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</si>
  <si>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</si>
  <si>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</si>
  <si>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</si>
  <si>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</si>
  <si>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</si>
  <si>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</si>
  <si>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</si>
  <si>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</si>
  <si>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</si>
  <si>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</si>
  <si>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</si>
  <si>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</si>
  <si>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</si>
  <si>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</si>
  <si>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</si>
  <si>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</si>
  <si>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</si>
  <si>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</si>
  <si>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</si>
  <si>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</si>
  <si>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</si>
  <si>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</si>
  <si>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</si>
  <si>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</si>
  <si>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</si>
  <si>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</si>
  <si>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</si>
  <si>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</si>
  <si>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</si>
  <si>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</si>
  <si>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</si>
  <si>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</si>
  <si>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</si>
  <si>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</si>
  <si>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</si>
  <si>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</si>
  <si>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</si>
  <si>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</si>
  <si>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</si>
  <si>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</si>
  <si>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</si>
  <si>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</si>
  <si>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</si>
  <si>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</si>
  <si>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</si>
  <si>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</si>
  <si>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</si>
  <si>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</si>
  <si>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</si>
  <si>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</si>
  <si>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</si>
  <si>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</si>
  <si>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</si>
  <si>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</si>
  <si>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</si>
  <si>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</si>
  <si>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</si>
  <si>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</si>
  <si>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</si>
  <si>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</si>
  <si>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</si>
  <si>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</si>
  <si>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</si>
  <si>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</si>
  <si>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</si>
  <si>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</si>
  <si>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</si>
  <si>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</si>
  <si>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</si>
  <si>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</si>
  <si>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</si>
  <si>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</si>
  <si>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</si>
  <si>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</si>
  <si>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</si>
  <si>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</si>
  <si>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</si>
  <si>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</si>
  <si>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</si>
  <si>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</si>
  <si>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</si>
  <si>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</si>
  <si>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</si>
  <si>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</si>
  <si>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</si>
  <si>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</si>
  <si>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</si>
  <si>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</si>
  <si>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</si>
  <si>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</si>
  <si>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</si>
  <si>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</si>
  <si>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</si>
  <si>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</si>
  <si>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</si>
  <si>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</si>
  <si>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</si>
  <si>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</si>
  <si>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</si>
  <si>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</si>
  <si>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</si>
  <si>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</si>
  <si>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</si>
  <si>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</si>
  <si>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</si>
  <si>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</si>
  <si>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</si>
  <si>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</si>
  <si>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</si>
  <si>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</si>
  <si>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</si>
  <si>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</si>
  <si>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</si>
  <si>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</si>
  <si>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</si>
  <si>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</si>
  <si>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</si>
  <si>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</si>
  <si>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</si>
  <si>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</si>
  <si>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</si>
  <si>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</si>
  <si>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</si>
  <si>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</si>
  <si>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</si>
  <si>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</si>
  <si>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</si>
  <si>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</si>
  <si>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</si>
  <si>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</si>
  <si>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</si>
  <si>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</si>
  <si>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</si>
  <si>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</si>
  <si>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</si>
  <si>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</si>
  <si>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</si>
  <si>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</si>
  <si>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</si>
  <si>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</si>
  <si>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</si>
  <si>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</si>
  <si>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</si>
  <si>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</si>
  <si>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</si>
  <si>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</si>
  <si>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</si>
  <si>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</si>
  <si>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</si>
  <si>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</si>
  <si>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</si>
  <si>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</si>
  <si>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</si>
  <si>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</si>
  <si>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</si>
  <si>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</si>
  <si>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</si>
  <si>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</si>
  <si>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</si>
  <si>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</si>
  <si>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</si>
  <si>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</si>
  <si>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</si>
  <si>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</si>
  <si>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</si>
  <si>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</si>
  <si>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</si>
  <si>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</si>
  <si>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</si>
  <si>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</si>
  <si>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</si>
  <si>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</si>
  <si>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</si>
  <si>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</si>
  <si>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</si>
  <si>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</si>
  <si>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</si>
  <si>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</si>
  <si>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</si>
  <si>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</si>
  <si>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</si>
  <si>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</si>
  <si>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</si>
  <si>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</si>
  <si>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</si>
  <si>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</si>
  <si>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</si>
  <si>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</si>
  <si>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</si>
  <si>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</si>
  <si>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</si>
  <si>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</si>
  <si>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</si>
  <si>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</si>
  <si>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</si>
  <si>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</si>
  <si>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</si>
  <si>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</si>
  <si>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</si>
  <si>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</si>
  <si>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</si>
  <si>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</si>
  <si>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</si>
  <si>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</si>
  <si>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</si>
  <si>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</si>
  <si>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</si>
  <si>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</si>
  <si>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</si>
  <si>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</si>
  <si>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</si>
  <si>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</si>
  <si>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</si>
  <si>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</si>
  <si>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</si>
  <si>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</si>
  <si>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</si>
  <si>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</si>
  <si>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</si>
  <si>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</si>
  <si>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</si>
  <si>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</si>
  <si>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</si>
  <si>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</si>
  <si>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</si>
  <si>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</si>
  <si>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</si>
  <si>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</si>
  <si>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</si>
  <si>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</si>
  <si>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</si>
  <si>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</si>
  <si>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</si>
  <si>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</si>
  <si>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</si>
  <si>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</si>
  <si>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</si>
  <si>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</si>
  <si>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</si>
  <si>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</si>
  <si>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</si>
  <si>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</si>
  <si>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</si>
  <si>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</si>
  <si>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</si>
  <si>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</si>
  <si>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</si>
  <si>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</si>
  <si>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</si>
  <si>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</si>
  <si>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</si>
  <si>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</si>
  <si>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</si>
  <si>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</si>
  <si>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</si>
  <si>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</si>
  <si>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</si>
  <si>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</si>
  <si>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</si>
  <si>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</si>
  <si>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</si>
  <si>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</si>
  <si>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</si>
  <si>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</si>
  <si>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</si>
  <si>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</si>
  <si>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</si>
  <si>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</si>
  <si>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</si>
  <si>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</si>
  <si>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</si>
  <si>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</si>
  <si>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</si>
  <si>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</si>
  <si>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</si>
  <si>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</si>
  <si>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</si>
  <si>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</si>
  <si>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</si>
  <si>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</si>
  <si>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</si>
  <si>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</si>
  <si>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</si>
  <si>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</si>
  <si>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</si>
  <si>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</si>
  <si>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</si>
  <si>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</si>
  <si>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</si>
  <si>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</si>
  <si>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</si>
  <si>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</si>
  <si>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</si>
  <si>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</si>
  <si>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</si>
  <si>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</si>
  <si>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</si>
  <si>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</si>
  <si>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</si>
  <si>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</si>
  <si>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</si>
  <si>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</si>
  <si>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</si>
  <si>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</si>
  <si>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</si>
  <si>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</si>
  <si>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</si>
  <si>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</si>
  <si>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</si>
  <si>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</si>
  <si>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</si>
  <si>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</si>
  <si>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</si>
  <si>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</si>
  <si>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</si>
  <si>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</si>
  <si>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</si>
  <si>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</si>
  <si>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</si>
  <si>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</si>
  <si>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</si>
  <si>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</si>
  <si>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</si>
  <si>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</si>
  <si>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</si>
  <si>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</si>
  <si>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</si>
  <si>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</si>
  <si>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</si>
  <si>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</si>
  <si>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</si>
  <si>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</si>
  <si>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</si>
  <si>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</si>
  <si>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</si>
  <si>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</si>
  <si>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</si>
  <si>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</si>
  <si>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</si>
  <si>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</si>
  <si>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</si>
  <si>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</si>
  <si>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</si>
  <si>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</si>
  <si>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</si>
  <si>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</si>
  <si>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</si>
  <si>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</si>
  <si>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</si>
  <si>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</si>
  <si>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</si>
  <si>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</si>
  <si>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</si>
  <si>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</si>
  <si>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</si>
  <si>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</si>
  <si>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</si>
  <si>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</si>
  <si>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</si>
  <si>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</si>
  <si>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</si>
  <si>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</si>
  <si>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</si>
  <si>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</si>
  <si>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</si>
  <si>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</si>
  <si>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</si>
  <si>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</si>
  <si>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</si>
  <si>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</si>
  <si>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</si>
  <si>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</si>
  <si>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</si>
  <si>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</si>
  <si>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</si>
  <si>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</si>
  <si>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</si>
  <si>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</si>
  <si>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</si>
  <si>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</si>
  <si>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</si>
  <si>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</si>
  <si>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</si>
  <si>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</si>
  <si>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</si>
  <si>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</si>
  <si>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</si>
  <si>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</si>
  <si>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</si>
  <si>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</si>
  <si>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</si>
  <si>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</si>
  <si>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</si>
  <si>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</si>
  <si>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</si>
  <si>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</si>
  <si>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</si>
  <si>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</si>
  <si>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</si>
  <si>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</si>
  <si>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</si>
  <si>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</si>
  <si>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</si>
  <si>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</si>
  <si>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</si>
  <si>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</si>
  <si>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</si>
  <si>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</si>
  <si>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</si>
  <si>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</si>
  <si>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</si>
  <si>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</si>
  <si>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</si>
  <si>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</si>
  <si>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</si>
  <si>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</si>
  <si>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</si>
  <si>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</si>
  <si>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</si>
  <si>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</si>
  <si>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</si>
  <si>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</si>
  <si>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</si>
  <si>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</si>
  <si>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</si>
  <si>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</si>
  <si>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</si>
  <si>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</si>
  <si>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</si>
  <si>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</si>
  <si>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</si>
  <si>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</si>
  <si>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</si>
  <si>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</si>
  <si>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</si>
  <si>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</si>
  <si>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</si>
  <si>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</si>
  <si>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</si>
  <si>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</si>
  <si>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</si>
  <si>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</si>
  <si>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</si>
  <si>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</si>
  <si>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</si>
  <si>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</si>
  <si>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</si>
  <si>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</si>
  <si>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</si>
  <si>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</si>
  <si>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</si>
  <si>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</si>
  <si>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</si>
  <si>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</si>
  <si>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</si>
  <si>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</si>
  <si>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</si>
  <si>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</si>
  <si>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</si>
  <si>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</si>
  <si>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</si>
  <si>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</si>
  <si>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</si>
  <si>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</si>
  <si>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</si>
  <si>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</si>
  <si>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</si>
  <si>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</si>
  <si>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</si>
  <si>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</si>
  <si>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</si>
  <si>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</si>
  <si>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</si>
  <si>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</si>
  <si>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</si>
  <si>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</si>
  <si>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</si>
  <si>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</si>
  <si>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</si>
  <si>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</si>
  <si>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</si>
  <si>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</si>
  <si>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</si>
  <si>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</si>
  <si>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</si>
  <si>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</si>
  <si>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</si>
  <si>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</si>
  <si>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</si>
  <si>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</si>
  <si>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</si>
  <si>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</si>
  <si>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</si>
  <si>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</si>
  <si>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</si>
  <si>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</si>
  <si>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</si>
  <si>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</si>
  <si>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</si>
  <si>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</si>
  <si>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</si>
  <si>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</si>
  <si>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</si>
  <si>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</si>
  <si>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</si>
  <si>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</si>
  <si>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</si>
  <si>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</si>
  <si>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</si>
  <si>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</si>
  <si>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</si>
  <si>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</si>
  <si>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</si>
  <si>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</si>
  <si>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</si>
  <si>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</si>
  <si>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</si>
  <si>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</si>
  <si>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</si>
  <si>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</si>
  <si>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</si>
  <si>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</si>
  <si>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</si>
  <si>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</si>
  <si>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</si>
  <si>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</si>
  <si>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</si>
  <si>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</si>
  <si>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</si>
  <si>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</si>
  <si>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</si>
  <si>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</si>
  <si>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</si>
  <si>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</si>
  <si>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</si>
  <si>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</si>
  <si>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</si>
  <si>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</si>
  <si>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</si>
  <si>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</si>
  <si>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</si>
  <si>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</si>
  <si>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</si>
  <si>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</si>
  <si>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</si>
  <si>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</si>
  <si>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</si>
  <si>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</si>
  <si>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</si>
  <si>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</si>
  <si>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</si>
  <si>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</si>
  <si>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</si>
  <si>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</si>
  <si>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</si>
  <si>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</si>
  <si>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</si>
  <si>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</si>
  <si>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</si>
  <si>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</si>
  <si>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</si>
  <si>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</si>
  <si>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</si>
  <si>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</si>
  <si>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</si>
  <si>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</si>
  <si>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</si>
  <si>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</si>
  <si>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</si>
  <si>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</si>
  <si>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</si>
  <si>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</si>
  <si>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</si>
  <si>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</si>
  <si>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</si>
  <si>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</si>
  <si>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</si>
  <si>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</si>
  <si>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</si>
  <si>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</si>
  <si>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</si>
  <si>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</si>
  <si>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</si>
  <si>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</si>
  <si>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</si>
  <si>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</si>
  <si>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</si>
  <si>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</si>
  <si>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</si>
  <si>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</si>
  <si>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</si>
  <si>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</si>
  <si>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</si>
  <si>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</si>
  <si>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</si>
  <si>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</si>
  <si>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</si>
  <si>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</si>
  <si>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</si>
  <si>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</si>
  <si>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</si>
  <si>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</si>
  <si>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</si>
  <si>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</si>
  <si>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</si>
  <si>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</si>
  <si>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</si>
  <si>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</si>
  <si>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</si>
  <si>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</si>
  <si>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</si>
  <si>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</si>
  <si>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</si>
  <si>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</si>
  <si>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</si>
  <si>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</si>
  <si>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</si>
  <si>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</si>
  <si>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</si>
  <si>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</si>
  <si>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</si>
  <si>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</si>
  <si>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</si>
  <si>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</si>
  <si>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</si>
  <si>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</si>
  <si>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</si>
  <si>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</si>
  <si>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</si>
  <si>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</si>
  <si>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</si>
  <si>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</si>
  <si>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</si>
  <si>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</si>
  <si>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</si>
  <si>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</si>
  <si>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</si>
  <si>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</si>
  <si>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</si>
  <si>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</si>
  <si>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</si>
  <si>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</si>
  <si>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</si>
  <si>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</si>
  <si>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</si>
  <si>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</si>
  <si>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</si>
  <si>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</si>
  <si>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</si>
  <si>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</si>
  <si>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</si>
  <si>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</si>
  <si>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</si>
  <si>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</si>
  <si>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</si>
  <si>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</si>
  <si>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</si>
  <si>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</si>
  <si>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</si>
  <si>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</si>
  <si>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</si>
  <si>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</si>
  <si>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</si>
  <si>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</si>
  <si>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</si>
  <si>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</si>
  <si>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</si>
  <si>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</si>
  <si>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</si>
  <si>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</si>
  <si>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</si>
  <si>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</si>
  <si>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</si>
  <si>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</si>
  <si>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</si>
  <si>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</si>
  <si>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</si>
  <si>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</si>
  <si>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</si>
  <si>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</si>
  <si>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</si>
  <si>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</si>
  <si>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</si>
  <si>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</si>
  <si>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</si>
  <si>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</si>
  <si>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</si>
  <si>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</si>
  <si>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</si>
  <si>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</si>
  <si>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</si>
  <si>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</si>
  <si>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</si>
  <si>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</si>
  <si>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</si>
  <si>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</si>
  <si>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</si>
  <si>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</si>
  <si>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</si>
  <si>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</si>
  <si>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</si>
  <si>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</si>
  <si>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</si>
  <si>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</si>
  <si>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</si>
  <si>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</si>
  <si>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</si>
  <si>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</si>
  <si>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</si>
  <si>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</si>
  <si>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</si>
  <si>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</si>
  <si>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</si>
  <si>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</si>
  <si>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</si>
  <si>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</si>
  <si>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</si>
  <si>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</si>
  <si>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</si>
  <si>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</si>
  <si>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</si>
  <si>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</si>
  <si>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</si>
  <si>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</si>
  <si>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</si>
  <si>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</si>
  <si>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</si>
  <si>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</si>
  <si>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</si>
  <si>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</si>
  <si>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</si>
  <si>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</si>
  <si>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</si>
  <si>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</si>
  <si>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</si>
  <si>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</si>
  <si>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</si>
  <si>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</si>
  <si>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</si>
  <si>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</si>
  <si>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</si>
  <si>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</si>
  <si>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</si>
  <si>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</si>
  <si>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</si>
  <si>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</si>
  <si>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</si>
  <si>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</si>
  <si>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</si>
  <si>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</si>
  <si>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</si>
  <si>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</si>
  <si>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</si>
  <si>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</si>
  <si>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</si>
  <si>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</si>
  <si>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</si>
  <si>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</si>
  <si>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</si>
  <si>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</si>
  <si>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</si>
  <si>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</si>
  <si>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</si>
  <si>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</si>
  <si>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</si>
  <si>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</si>
  <si>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</si>
  <si>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</si>
  <si>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</si>
  <si>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</si>
  <si>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</si>
  <si>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</si>
  <si>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</si>
  <si>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</si>
  <si>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</si>
  <si>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</si>
  <si>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</si>
  <si>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</si>
  <si>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</si>
  <si>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</si>
  <si>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</si>
  <si>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</si>
  <si>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</si>
  <si>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</si>
  <si>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</si>
  <si>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</si>
  <si>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</si>
  <si>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</si>
  <si>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</si>
  <si>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</si>
  <si>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</si>
  <si>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</si>
  <si>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</si>
  <si>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</si>
  <si>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</si>
  <si>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</si>
  <si>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</si>
  <si>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</si>
  <si>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</si>
  <si>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</si>
  <si>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</si>
  <si>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</si>
  <si>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</si>
  <si>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</si>
  <si>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</si>
  <si>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</si>
  <si>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</si>
  <si>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</si>
  <si>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</si>
  <si>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</si>
  <si>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</si>
  <si>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</si>
  <si>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</si>
  <si>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</si>
  <si>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</si>
  <si>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</si>
  <si>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</si>
  <si>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</si>
  <si>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</si>
  <si>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</si>
  <si>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</si>
  <si>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</si>
  <si>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</si>
  <si>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</si>
  <si>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</si>
  <si>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</si>
  <si>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</si>
  <si>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</si>
  <si>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</si>
  <si>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</si>
  <si>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</si>
  <si>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</si>
  <si>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</si>
  <si>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</si>
  <si>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</si>
  <si>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</si>
  <si>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</si>
  <si>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</si>
  <si>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</si>
  <si>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</si>
  <si>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</si>
  <si>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</si>
  <si>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</si>
  <si>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</si>
  <si>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</si>
  <si>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</si>
  <si>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</si>
  <si>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</si>
  <si>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</si>
  <si>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</si>
  <si>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</si>
  <si>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</si>
  <si>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</si>
  <si>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</si>
  <si>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</si>
  <si>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</si>
  <si>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</si>
  <si>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</si>
  <si>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</si>
  <si>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</si>
  <si>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</si>
  <si>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</si>
  <si>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</si>
  <si>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</si>
  <si>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</si>
  <si>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</si>
  <si>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</si>
  <si>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</si>
  <si>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</si>
  <si>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</si>
  <si>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</si>
  <si>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</si>
  <si>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</si>
  <si>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</si>
  <si>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</si>
  <si>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</si>
  <si>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</si>
  <si>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</si>
  <si>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</si>
  <si>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</si>
  <si>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</si>
  <si>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</si>
  <si>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</si>
  <si>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</si>
  <si>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</si>
  <si>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</si>
  <si>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</si>
  <si>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</si>
  <si>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</si>
  <si>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</si>
  <si>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</si>
  <si>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</si>
  <si>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</si>
  <si>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</si>
  <si>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</si>
  <si>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</si>
  <si>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</si>
  <si>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</si>
  <si>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</si>
  <si>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</si>
  <si>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</si>
  <si>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</si>
  <si>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</si>
  <si>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</si>
  <si>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</si>
  <si>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</si>
  <si>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</si>
  <si>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</si>
  <si>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</si>
  <si>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</si>
  <si>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</si>
  <si>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</si>
  <si>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</si>
  <si>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</si>
  <si>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</si>
  <si>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</si>
  <si>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</si>
  <si>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</si>
  <si>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</si>
  <si>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</si>
  <si>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</si>
  <si>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</si>
  <si>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</si>
  <si>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</si>
  <si>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</si>
  <si>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</si>
  <si>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</si>
  <si>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</si>
  <si>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</si>
  <si>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</si>
  <si>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</si>
  <si>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</si>
  <si>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</si>
  <si>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</si>
  <si>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</si>
  <si>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</si>
  <si>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</si>
  <si>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</si>
  <si>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</si>
  <si>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</si>
  <si>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</si>
  <si>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</si>
  <si>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</si>
  <si>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</si>
  <si>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</si>
  <si>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</si>
  <si>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</si>
  <si>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</si>
  <si>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</si>
  <si>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</si>
  <si>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</si>
  <si>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</si>
  <si>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</si>
  <si>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</si>
  <si>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</si>
  <si>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</si>
  <si>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</si>
  <si>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</si>
  <si>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</si>
  <si>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</si>
  <si>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</si>
  <si>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</si>
  <si>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</si>
  <si>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</si>
  <si>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</si>
  <si>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</si>
  <si>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</si>
  <si>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</si>
  <si>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</si>
  <si>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</si>
  <si>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</si>
  <si>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</si>
  <si>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</si>
  <si>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</si>
  <si>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</si>
  <si>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</si>
  <si>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</si>
  <si>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</si>
  <si>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</si>
  <si>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</si>
  <si>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</si>
  <si>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</si>
  <si>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</si>
  <si>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</si>
  <si>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</si>
  <si>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</si>
  <si>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</si>
  <si>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</si>
  <si>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</si>
  <si>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</si>
  <si>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</si>
  <si>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</si>
  <si>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</si>
  <si>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</si>
  <si>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</si>
  <si>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</si>
  <si>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</si>
  <si>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</si>
  <si>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</si>
  <si>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</si>
  <si>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</si>
  <si>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</si>
  <si>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</si>
  <si>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</si>
  <si>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</si>
  <si>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</si>
  <si>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</si>
  <si>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</si>
  <si>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</si>
  <si>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</si>
  <si>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</si>
  <si>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</si>
  <si>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</si>
  <si>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</si>
  <si>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</si>
  <si>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</si>
  <si>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</si>
  <si>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</si>
  <si>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</si>
  <si>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</si>
  <si>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</si>
  <si>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</si>
  <si>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</si>
  <si>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</si>
  <si>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</si>
  <si>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</si>
  <si>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</si>
  <si>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</si>
  <si>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</si>
  <si>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</si>
  <si>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</si>
  <si>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</si>
  <si>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</si>
  <si>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</si>
  <si>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</si>
  <si>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</si>
  <si>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</si>
  <si>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</si>
  <si>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</si>
  <si>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</si>
  <si>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</si>
  <si>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</si>
  <si>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</si>
  <si>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</si>
  <si>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</si>
  <si>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</si>
  <si>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</si>
  <si>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</si>
  <si>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</si>
  <si>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</si>
  <si>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</si>
  <si>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</si>
  <si>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</si>
  <si>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</si>
  <si>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</si>
  <si>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</si>
  <si>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</si>
  <si>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</si>
  <si>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</si>
  <si>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</si>
  <si>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</si>
  <si>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</si>
  <si>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</si>
  <si>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</si>
  <si>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</si>
  <si>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</si>
  <si>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</si>
  <si>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</si>
  <si>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</si>
  <si>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</si>
  <si>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</si>
  <si>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</si>
  <si>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</si>
  <si>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</si>
  <si>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</si>
  <si>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</si>
  <si>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</si>
  <si>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</si>
  <si>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</si>
  <si>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</si>
  <si>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</si>
  <si>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</si>
  <si>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</si>
  <si>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</si>
  <si>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</si>
  <si>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</si>
  <si>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</si>
  <si>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</si>
  <si>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</si>
  <si>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</si>
  <si>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</si>
  <si>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</si>
  <si>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</si>
  <si>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</si>
  <si>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</si>
  <si>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</si>
  <si>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</si>
  <si>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</si>
  <si>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</si>
  <si>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</si>
  <si>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</si>
  <si>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</si>
  <si>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</si>
  <si>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</si>
  <si>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</si>
  <si>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</si>
  <si>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</si>
  <si>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</si>
  <si>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</si>
  <si>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</si>
  <si>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</si>
  <si>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</si>
  <si>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</si>
  <si>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</si>
  <si>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</si>
  <si>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</si>
  <si>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</si>
  <si>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</si>
  <si>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</si>
  <si>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</si>
  <si>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</si>
  <si>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</si>
  <si>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</si>
  <si>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</si>
  <si>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</si>
  <si>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</si>
  <si>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</si>
  <si>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</si>
  <si>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</si>
  <si>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</si>
  <si>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</si>
  <si>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</si>
  <si>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</si>
  <si>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</si>
  <si>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</si>
  <si>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</si>
  <si>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</si>
  <si>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</si>
  <si>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</si>
  <si>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</si>
  <si>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</si>
  <si>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</si>
  <si>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</si>
  <si>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</si>
  <si>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</si>
  <si>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</si>
  <si>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</si>
  <si>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</si>
  <si>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</si>
  <si>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</si>
  <si>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</si>
  <si>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</si>
  <si>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</si>
  <si>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</si>
  <si>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</si>
  <si>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</si>
  <si>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</si>
  <si>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</si>
  <si>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</si>
  <si>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</si>
  <si>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</si>
  <si>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</si>
  <si>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</si>
  <si>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</si>
  <si>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</si>
  <si>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</si>
  <si>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</si>
  <si>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</si>
  <si>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</si>
  <si>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</si>
  <si>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</si>
  <si>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</si>
  <si>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</si>
  <si>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</si>
  <si>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</si>
  <si>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</si>
  <si>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</si>
  <si>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</si>
  <si>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</si>
  <si>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</si>
  <si>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</si>
  <si>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</si>
  <si>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</si>
  <si>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</si>
  <si>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</si>
  <si>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</si>
  <si>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</si>
  <si>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</si>
  <si>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</si>
  <si>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</si>
  <si>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</si>
  <si>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</si>
  <si>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</si>
  <si>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</si>
  <si>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</si>
  <si>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</si>
  <si>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</si>
  <si>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</si>
  <si>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</si>
  <si>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</si>
  <si>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</si>
  <si>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</si>
  <si>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</si>
  <si>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</si>
  <si>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</si>
  <si>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</si>
  <si>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</si>
  <si>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</si>
  <si>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</si>
  <si>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</si>
  <si>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</si>
  <si>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</si>
  <si>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</si>
  <si>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</si>
  <si>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</si>
  <si>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</si>
  <si>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</si>
  <si>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</si>
  <si>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</si>
  <si>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</si>
  <si>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</si>
  <si>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</si>
  <si>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</si>
  <si>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</si>
  <si>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</si>
  <si>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</si>
  <si>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</si>
  <si>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</si>
  <si>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</si>
  <si>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</si>
  <si>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</si>
  <si>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</si>
  <si>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</si>
  <si>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</si>
  <si>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</si>
  <si>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</si>
  <si>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</si>
  <si>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</si>
  <si>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</si>
  <si>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</si>
  <si>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</si>
  <si>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</si>
  <si>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</si>
  <si>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</si>
  <si>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</si>
  <si>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</si>
  <si>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</si>
  <si>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</si>
  <si>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</si>
  <si>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</si>
  <si>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</si>
  <si>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</si>
  <si>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</si>
  <si>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</si>
  <si>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</si>
  <si>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</si>
  <si>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</si>
  <si>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</si>
  <si>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</si>
  <si>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</si>
  <si>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</si>
  <si>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</si>
  <si>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</si>
  <si>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</si>
  <si>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</si>
  <si>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</si>
  <si>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</si>
  <si>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</si>
  <si>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</si>
  <si>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</si>
  <si>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</si>
  <si>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</si>
  <si>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</si>
  <si>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</si>
  <si>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</si>
  <si>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</si>
  <si>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</si>
  <si>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</si>
  <si>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</si>
  <si>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</si>
  <si>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</si>
  <si>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</si>
  <si>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</si>
  <si>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</si>
  <si>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</si>
  <si>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</si>
  <si>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</si>
  <si>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</si>
  <si>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</si>
  <si>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</si>
  <si>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</si>
  <si>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</si>
  <si>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</si>
  <si>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</si>
  <si>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</si>
  <si>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</si>
  <si>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</si>
  <si>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</si>
  <si>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</si>
  <si>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</si>
  <si>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</si>
  <si>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</si>
  <si>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</si>
  <si>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</si>
  <si>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</si>
  <si>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</si>
  <si>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</si>
  <si>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</si>
  <si>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</si>
  <si>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</si>
  <si>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</si>
  <si>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</si>
  <si>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</si>
  <si>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</si>
  <si>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</si>
  <si>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</si>
  <si>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</si>
  <si>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</si>
  <si>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</si>
  <si>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</si>
  <si>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</si>
  <si>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</si>
  <si>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</si>
  <si>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</si>
  <si>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</si>
  <si>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</si>
  <si>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</si>
  <si>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</si>
  <si>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</si>
  <si>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</si>
  <si>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</si>
  <si>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</si>
  <si>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</si>
  <si>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</si>
  <si>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</si>
  <si>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</si>
  <si>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</si>
  <si>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</si>
  <si>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</si>
  <si>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</si>
  <si>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</si>
  <si>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</si>
  <si>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</si>
  <si>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</si>
  <si>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</si>
  <si>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</si>
  <si>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</si>
  <si>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</si>
  <si>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</si>
  <si>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</si>
  <si>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</si>
  <si>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</si>
  <si>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</si>
  <si>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</si>
  <si>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</si>
  <si>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</si>
  <si>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</si>
  <si>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</si>
  <si>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</si>
  <si>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</si>
  <si>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</si>
  <si>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</si>
  <si>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</si>
  <si>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</si>
  <si>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</si>
  <si>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</si>
  <si>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</si>
  <si>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</si>
  <si>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</si>
  <si>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</si>
  <si>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</si>
  <si>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</si>
  <si>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</si>
  <si>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</si>
  <si>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</si>
  <si>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</si>
  <si>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</si>
  <si>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</si>
  <si>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</si>
  <si>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</si>
  <si>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</si>
  <si>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</si>
  <si>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</si>
  <si>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</si>
  <si>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</si>
  <si>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</si>
  <si>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</si>
  <si>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</si>
  <si>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</si>
  <si>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</si>
  <si>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</si>
  <si>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</si>
  <si>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</si>
  <si>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</si>
  <si>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</si>
  <si>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</si>
  <si>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</si>
  <si>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</si>
  <si>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</si>
  <si>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</si>
  <si>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</si>
  <si>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</si>
  <si>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</si>
  <si>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</si>
  <si>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</si>
  <si>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</si>
  <si>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</si>
  <si>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</si>
  <si>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</si>
  <si>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</si>
  <si>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</si>
  <si>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</si>
  <si>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</si>
  <si>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</si>
  <si>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</si>
  <si>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</si>
  <si>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</si>
  <si>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</si>
  <si>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</si>
  <si>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</si>
  <si>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</si>
  <si>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</si>
  <si>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</si>
  <si>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</si>
  <si>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</si>
  <si>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</si>
  <si>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</si>
  <si>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</si>
  <si>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</si>
  <si>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</si>
  <si>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</si>
  <si>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</si>
  <si>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</si>
  <si>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</si>
  <si>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</si>
  <si>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</si>
  <si>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</si>
  <si>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</si>
  <si>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</si>
  <si>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</si>
  <si>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</si>
  <si>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</si>
  <si>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</si>
  <si>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</si>
  <si>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</si>
  <si>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</si>
  <si>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</si>
  <si>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</si>
  <si>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</si>
  <si>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</si>
  <si>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</si>
  <si>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</si>
  <si>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</si>
  <si>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</si>
  <si>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</si>
  <si>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</si>
  <si>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</si>
  <si>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</si>
  <si>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</si>
  <si>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</si>
  <si>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</si>
  <si>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</si>
  <si>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</si>
  <si>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</si>
  <si>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</si>
  <si>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</si>
  <si>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</si>
  <si>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</si>
  <si>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</si>
  <si>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</si>
  <si>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</si>
  <si>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</si>
  <si>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</si>
  <si>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</si>
  <si>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</si>
  <si>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</si>
  <si>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</si>
  <si>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</si>
  <si>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</si>
  <si>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</si>
  <si>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</si>
  <si>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</si>
  <si>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</si>
  <si>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</si>
  <si>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</si>
  <si>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</si>
  <si>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</si>
  <si>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</si>
  <si>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</si>
  <si>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</si>
  <si>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</si>
  <si>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</si>
  <si>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</si>
  <si>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</si>
  <si>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</si>
  <si>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</si>
  <si>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</si>
  <si>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</si>
  <si>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</si>
  <si>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</si>
  <si>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</si>
  <si>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</si>
  <si>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</si>
  <si>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</si>
  <si>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</si>
  <si>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</si>
  <si>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</si>
  <si>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</si>
  <si>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</si>
  <si>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</si>
  <si>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</si>
  <si>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</si>
  <si>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</si>
  <si>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</si>
  <si>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</si>
  <si>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</si>
  <si>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</si>
  <si>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</si>
  <si>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</si>
  <si>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</si>
  <si>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</si>
  <si>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</si>
  <si>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</si>
  <si>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</si>
  <si>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</si>
  <si>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</si>
  <si>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</si>
  <si>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</si>
  <si>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</si>
  <si>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</si>
  <si>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</si>
  <si>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</si>
  <si>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</si>
  <si>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</si>
  <si>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</si>
  <si>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</si>
  <si>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</si>
  <si>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</si>
  <si>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</si>
  <si>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</si>
  <si>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</si>
  <si>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</si>
  <si>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</si>
  <si>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</si>
  <si>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</si>
  <si>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</si>
  <si>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</si>
  <si>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</si>
  <si>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</si>
  <si>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</si>
  <si>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</si>
  <si>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</si>
  <si>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</si>
  <si>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</si>
  <si>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</si>
  <si>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</si>
  <si>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</si>
  <si>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</si>
  <si>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</si>
  <si>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</si>
  <si>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</si>
  <si>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</si>
  <si>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</si>
  <si>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</si>
  <si>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</si>
  <si>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</si>
  <si>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</si>
  <si>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</si>
  <si>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</si>
  <si>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</si>
  <si>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</si>
  <si>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</si>
  <si>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</si>
  <si>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</si>
  <si>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</si>
  <si>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</si>
  <si>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</si>
  <si>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</si>
  <si>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</si>
  <si>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</si>
  <si>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</si>
  <si>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</si>
  <si>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</si>
  <si>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</si>
  <si>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</si>
  <si>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</si>
  <si>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</si>
  <si>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</si>
  <si>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</si>
  <si>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</si>
  <si>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</si>
  <si>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</si>
  <si>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</si>
  <si>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</si>
  <si>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</si>
  <si>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</si>
  <si>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</si>
  <si>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</si>
  <si>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</si>
  <si>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</si>
  <si>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</si>
  <si>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</si>
  <si>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</si>
  <si>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</si>
  <si>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</si>
  <si>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</si>
  <si>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</si>
  <si>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</si>
  <si>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</si>
  <si>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</si>
  <si>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</si>
  <si>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</si>
  <si>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</si>
  <si>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</si>
  <si>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</si>
  <si>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</si>
  <si>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</si>
  <si>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</si>
  <si>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</si>
  <si>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</si>
  <si>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</si>
  <si>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</si>
  <si>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</si>
  <si>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</si>
  <si>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</si>
  <si>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</si>
  <si>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</si>
  <si>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</si>
  <si>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</si>
  <si>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</si>
  <si>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</si>
  <si>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</si>
  <si>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</si>
  <si>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</si>
  <si>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</si>
  <si>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</si>
  <si>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</si>
  <si>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</si>
  <si>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</si>
  <si>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</si>
  <si>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</si>
  <si>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</si>
  <si>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</si>
  <si>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</si>
  <si>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</si>
  <si>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</si>
  <si>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</si>
  <si>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</si>
  <si>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</si>
  <si>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</si>
  <si>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</si>
  <si>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</si>
  <si>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</si>
  <si>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</si>
  <si>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</si>
  <si>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</si>
  <si>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</si>
  <si>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</si>
  <si>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</si>
  <si>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</si>
  <si>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</si>
  <si>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</si>
  <si>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</si>
  <si>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</si>
  <si>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</si>
  <si>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</si>
  <si>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</si>
  <si>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</si>
  <si>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</si>
  <si>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</si>
  <si>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</si>
  <si>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</si>
  <si>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</si>
  <si>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</si>
  <si>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</si>
  <si>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</si>
  <si>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</si>
  <si>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</si>
  <si>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</si>
  <si>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</si>
  <si>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</si>
  <si>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</si>
  <si>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</si>
  <si>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</si>
  <si>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</si>
  <si>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</si>
  <si>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</si>
  <si>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</si>
  <si>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</si>
  <si>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</si>
  <si>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</si>
  <si>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</si>
  <si>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</si>
  <si>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</si>
  <si>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</si>
  <si>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</si>
  <si>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</si>
  <si>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</si>
  <si>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</si>
  <si>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</si>
  <si>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</si>
  <si>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</si>
  <si>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</si>
  <si>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</si>
  <si>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</si>
  <si>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</si>
  <si>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</si>
  <si>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</si>
  <si>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</si>
  <si>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</si>
  <si>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</si>
  <si>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</si>
  <si>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</si>
  <si>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</si>
  <si>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</si>
  <si>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</si>
  <si>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</si>
  <si>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</si>
  <si>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</si>
  <si>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</si>
  <si>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</si>
  <si>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</si>
  <si>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</si>
  <si>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</si>
  <si>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</si>
  <si>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</si>
  <si>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</si>
  <si>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</si>
  <si>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</si>
  <si>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</si>
  <si>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</si>
  <si>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</si>
  <si>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</si>
  <si>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</si>
  <si>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</si>
  <si>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</si>
  <si>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</si>
  <si>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</si>
  <si>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</si>
  <si>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</si>
  <si>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</si>
  <si>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</si>
  <si>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</si>
  <si>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</si>
  <si>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</si>
  <si>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</si>
  <si>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</si>
  <si>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</si>
  <si>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</si>
  <si>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</si>
  <si>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</si>
  <si>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</si>
  <si>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</si>
  <si>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</si>
  <si>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</si>
  <si>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</si>
  <si>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</si>
  <si>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</si>
  <si>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</si>
  <si>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</si>
  <si>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</si>
  <si>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</si>
  <si>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</si>
  <si>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</si>
  <si>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</si>
  <si>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</si>
  <si>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</si>
  <si>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</si>
  <si>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</si>
  <si>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</si>
  <si>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</si>
  <si>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</si>
  <si>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</si>
  <si>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</si>
  <si>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</si>
  <si>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</si>
  <si>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</si>
  <si>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</si>
  <si>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</si>
  <si>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</si>
  <si>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</si>
  <si>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</si>
  <si>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</si>
  <si>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</si>
  <si>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</si>
  <si>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</si>
  <si>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</si>
  <si>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</si>
  <si>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</si>
  <si>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</si>
  <si>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</si>
  <si>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</si>
  <si>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</si>
  <si>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</si>
  <si>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</si>
  <si>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</si>
  <si>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</si>
  <si>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</si>
  <si>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</si>
  <si>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</si>
  <si>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</si>
  <si>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</si>
  <si>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</si>
  <si>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</si>
  <si>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</si>
  <si>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</si>
  <si>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</si>
  <si>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</si>
  <si>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</si>
  <si>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</si>
  <si>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</si>
  <si>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</si>
  <si>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</si>
  <si>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</si>
  <si>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</si>
  <si>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</si>
  <si>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</si>
  <si>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</si>
  <si>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</si>
  <si>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</si>
  <si>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</si>
  <si>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</si>
  <si>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</si>
  <si>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</si>
  <si>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</si>
  <si>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</si>
  <si>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</si>
  <si>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</si>
  <si>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</si>
  <si>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</si>
  <si>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</si>
  <si>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</si>
  <si>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</si>
  <si>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</si>
  <si>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</si>
  <si>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</si>
  <si>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</si>
  <si>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</si>
  <si>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</si>
  <si>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</si>
  <si>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</si>
  <si>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</si>
  <si>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</si>
  <si>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</si>
  <si>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</si>
  <si>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</si>
  <si>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</si>
  <si>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</si>
  <si>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</si>
  <si>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</si>
  <si>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</si>
  <si>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</si>
  <si>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</si>
  <si>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</si>
  <si>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</si>
  <si>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</si>
  <si>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</si>
  <si>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</si>
  <si>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</si>
  <si>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</si>
  <si>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</si>
  <si>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</si>
  <si>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</si>
  <si>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</si>
  <si>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</si>
  <si>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</si>
  <si>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</si>
  <si>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</si>
  <si>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</si>
  <si>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</si>
  <si>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</si>
  <si>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</si>
  <si>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</si>
  <si>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</si>
  <si>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</si>
  <si>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</si>
  <si>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</si>
  <si>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</si>
  <si>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</si>
  <si>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</si>
  <si>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</si>
  <si>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</si>
  <si>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</si>
  <si>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</si>
  <si>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</si>
  <si>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</si>
  <si>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</si>
  <si>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</si>
  <si>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</si>
  <si>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</si>
  <si>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</si>
  <si>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</si>
  <si>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</si>
  <si>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</si>
  <si>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</si>
  <si>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</si>
  <si>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</si>
  <si>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</si>
  <si>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</si>
  <si>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</si>
  <si>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</si>
  <si>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</si>
  <si>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</si>
  <si>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</si>
  <si>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</si>
  <si>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</si>
  <si>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</si>
  <si>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</si>
  <si>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</si>
  <si>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</si>
  <si>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</si>
  <si>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</si>
  <si>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</si>
  <si>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</si>
  <si>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</si>
  <si>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</si>
  <si>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</si>
  <si>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</si>
  <si>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</si>
  <si>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</si>
  <si>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</si>
  <si>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</si>
  <si>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</si>
  <si>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</si>
  <si>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</si>
  <si>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</si>
  <si>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</si>
  <si>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</si>
  <si>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</si>
  <si>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</si>
  <si>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</si>
  <si>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</si>
  <si>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</si>
  <si>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</si>
  <si>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</si>
  <si>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</si>
  <si>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</si>
  <si>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</si>
  <si>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</si>
  <si>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</si>
  <si>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</si>
  <si>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</si>
  <si>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</si>
  <si>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</si>
  <si>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</si>
  <si>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</si>
  <si>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</si>
  <si>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</si>
  <si>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</si>
  <si>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</si>
  <si>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</si>
  <si>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</si>
  <si>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</si>
  <si>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</si>
  <si>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</si>
  <si>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</si>
  <si>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</si>
  <si>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</si>
  <si>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</si>
  <si>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</si>
  <si>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</si>
  <si>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</si>
  <si>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</si>
  <si>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</si>
  <si>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</si>
  <si>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</si>
  <si>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</si>
  <si>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</si>
  <si>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</si>
  <si>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</si>
  <si>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</si>
  <si>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</si>
  <si>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</si>
  <si>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</si>
  <si>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</si>
  <si>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</si>
  <si>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</si>
  <si>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</si>
  <si>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</si>
  <si>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</si>
  <si>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</si>
  <si>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</si>
  <si>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</si>
  <si>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</si>
  <si>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</si>
  <si>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</si>
  <si>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</si>
  <si>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</si>
  <si>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</si>
  <si>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</si>
  <si>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</si>
  <si>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</si>
  <si>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</si>
  <si>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</si>
  <si>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</si>
  <si>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</si>
  <si>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</si>
  <si>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</si>
  <si>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</si>
  <si>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</si>
  <si>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</si>
  <si>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</si>
  <si>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</si>
  <si>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</si>
  <si>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</si>
  <si>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</si>
  <si>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</si>
  <si>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</si>
  <si>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</si>
  <si>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</si>
  <si>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</si>
  <si>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</si>
  <si>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</si>
  <si>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</si>
  <si>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</si>
  <si>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</si>
  <si>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</si>
  <si>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</si>
  <si>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</si>
  <si>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</si>
  <si>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</si>
  <si>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</si>
  <si>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</si>
  <si>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</si>
  <si>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</si>
  <si>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</si>
  <si>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</si>
  <si>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</si>
  <si>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</si>
  <si>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</si>
  <si>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</si>
  <si>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</si>
  <si>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</si>
  <si>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</si>
  <si>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</si>
  <si>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</si>
  <si>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</si>
  <si>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</si>
  <si>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</si>
  <si>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</si>
  <si>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</si>
  <si>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</si>
  <si>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</si>
  <si>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</si>
  <si>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</si>
  <si>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</si>
  <si>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</si>
  <si>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</si>
  <si>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</si>
  <si>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</si>
  <si>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</si>
  <si>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</si>
  <si>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</si>
  <si>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</si>
  <si>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</si>
  <si>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</si>
  <si>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</si>
  <si>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</si>
  <si>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</si>
  <si>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</si>
  <si>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</si>
  <si>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</si>
  <si>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</si>
  <si>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</si>
  <si>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</si>
  <si>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</si>
  <si>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</si>
  <si>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</si>
  <si>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</si>
  <si>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</si>
  <si>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</si>
  <si>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</si>
  <si>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</si>
  <si>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</si>
  <si>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</si>
  <si>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</si>
  <si>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</si>
  <si>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</si>
  <si>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</si>
  <si>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</si>
  <si>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</si>
  <si>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</si>
  <si>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</si>
  <si>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</si>
  <si>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</si>
  <si>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</si>
  <si>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</si>
  <si>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</si>
  <si>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</si>
  <si>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</si>
  <si>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</si>
  <si>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</si>
  <si>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</si>
  <si>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</si>
  <si>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</si>
  <si>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</si>
  <si>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</si>
  <si>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</si>
  <si>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</si>
  <si>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</si>
  <si>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</si>
  <si>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</si>
  <si>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</si>
  <si>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</si>
  <si>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</si>
  <si>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</si>
  <si>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</si>
  <si>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</si>
  <si>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</si>
  <si>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</si>
  <si>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</si>
  <si>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</si>
  <si>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</si>
  <si>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</si>
  <si>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</si>
  <si>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</si>
  <si>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</si>
  <si>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</si>
  <si>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</si>
  <si>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</si>
  <si>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</si>
  <si>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</si>
  <si>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</si>
  <si>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</si>
  <si>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</si>
  <si>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</si>
  <si>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</si>
  <si>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</si>
  <si>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</si>
  <si>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</si>
  <si>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</si>
  <si>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</si>
  <si>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</si>
  <si>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</si>
  <si>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</si>
  <si>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</si>
  <si>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</si>
  <si>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</si>
  <si>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</si>
  <si>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</si>
  <si>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</si>
  <si>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</si>
  <si>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</si>
  <si>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</si>
  <si>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</si>
  <si>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</si>
  <si>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</si>
  <si>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</si>
  <si>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</si>
  <si>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</si>
  <si>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</si>
  <si>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</si>
  <si>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</si>
  <si>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</si>
  <si>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</si>
  <si>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</si>
  <si>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</si>
  <si>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</si>
  <si>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</si>
  <si>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</si>
  <si>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</si>
  <si>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</si>
  <si>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</si>
  <si>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</si>
  <si>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</si>
  <si>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</si>
  <si>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</si>
  <si>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</si>
  <si>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</si>
  <si>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</si>
  <si>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</si>
  <si>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</si>
  <si>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</si>
  <si>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</si>
  <si>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</si>
  <si>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</si>
  <si>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</si>
  <si>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</si>
  <si>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</si>
  <si>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</si>
  <si>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</si>
  <si>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</si>
  <si>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</si>
  <si>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</si>
  <si>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</si>
  <si>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</si>
  <si>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</si>
  <si>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</si>
  <si>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</si>
  <si>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</si>
  <si>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</si>
  <si>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</si>
  <si>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</si>
  <si>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</si>
  <si>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</si>
  <si>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</si>
  <si>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</si>
  <si>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</si>
  <si>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</si>
  <si>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</si>
  <si>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</si>
  <si>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</si>
  <si>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</si>
  <si>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</si>
  <si>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</si>
  <si>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</si>
  <si>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</si>
  <si>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</si>
  <si>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</si>
  <si>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</si>
  <si>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</si>
  <si>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</si>
  <si>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</si>
  <si>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</si>
  <si>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</si>
  <si>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</si>
  <si>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</si>
  <si>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</si>
  <si>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</si>
  <si>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</si>
  <si>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</si>
  <si>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</si>
  <si>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</si>
  <si>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</si>
  <si>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</si>
  <si>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</si>
  <si>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</si>
  <si>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</si>
  <si>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</si>
  <si>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</si>
  <si>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</si>
  <si>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</si>
  <si>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</si>
  <si>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</si>
  <si>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</si>
  <si>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</si>
  <si>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</si>
  <si>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</si>
  <si>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</si>
  <si>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</si>
  <si>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</si>
  <si>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</si>
  <si>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</si>
  <si>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</si>
  <si>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</si>
  <si>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</si>
  <si>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</si>
  <si>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</si>
  <si>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</si>
  <si>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</si>
  <si>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</si>
  <si>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</si>
  <si>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</si>
  <si>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</si>
  <si>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</si>
  <si>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</si>
  <si>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</si>
  <si>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</si>
  <si>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</si>
  <si>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</si>
  <si>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</si>
  <si>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</si>
  <si>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</si>
  <si>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</si>
  <si>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</si>
  <si>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</si>
  <si>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</si>
  <si>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</si>
  <si>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</si>
  <si>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</si>
  <si>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</si>
  <si>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</si>
  <si>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</si>
  <si>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</si>
  <si>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</si>
  <si>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</si>
  <si>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</si>
  <si>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</si>
  <si>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</si>
  <si>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</si>
  <si>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</si>
  <si>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</si>
  <si>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</si>
  <si>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</si>
  <si>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</si>
  <si>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</si>
  <si>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</si>
  <si>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</si>
  <si>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</si>
  <si>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</si>
  <si>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</si>
  <si>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</si>
  <si>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</si>
  <si>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</si>
  <si>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</si>
  <si>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</si>
  <si>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</si>
  <si>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</si>
  <si>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</si>
  <si>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</si>
  <si>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</si>
  <si>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</si>
  <si>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</si>
  <si>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</si>
  <si>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</si>
  <si>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</si>
  <si>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</si>
  <si>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</si>
  <si>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</si>
  <si>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</si>
  <si>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</si>
  <si>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</si>
  <si>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</si>
  <si>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</si>
  <si>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</si>
  <si>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</si>
  <si>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</si>
  <si>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</si>
  <si>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</si>
  <si>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</si>
  <si>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</si>
  <si>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</si>
  <si>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</si>
  <si>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</si>
  <si>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</si>
  <si>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</si>
  <si>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</si>
  <si>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</si>
  <si>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</si>
  <si>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</si>
  <si>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</si>
  <si>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</si>
  <si>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</si>
  <si>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</si>
  <si>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</si>
  <si>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</si>
  <si>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</si>
  <si>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</si>
  <si>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</si>
  <si>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</si>
  <si>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</si>
  <si>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</si>
  <si>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</si>
  <si>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</si>
  <si>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</si>
  <si>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</si>
  <si>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</si>
  <si>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</si>
  <si>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</si>
  <si>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</si>
  <si>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</si>
  <si>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</si>
  <si>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</si>
  <si>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</si>
  <si>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</si>
  <si>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</si>
  <si>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</si>
  <si>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</si>
  <si>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</si>
  <si>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</si>
  <si>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</si>
  <si>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</si>
  <si>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</si>
  <si>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</si>
  <si>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</si>
  <si>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</si>
  <si>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</si>
  <si>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</si>
  <si>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</si>
  <si>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</si>
  <si>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</si>
  <si>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</si>
  <si>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</si>
  <si>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</si>
  <si>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</si>
  <si>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</si>
  <si>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</si>
  <si>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</si>
  <si>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</si>
  <si>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</si>
  <si>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</si>
  <si>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</si>
  <si>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</si>
  <si>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</si>
  <si>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</si>
  <si>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</si>
  <si>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</si>
  <si>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</si>
  <si>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</si>
  <si>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</si>
  <si>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</si>
  <si>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</si>
  <si>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</si>
  <si>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</si>
  <si>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</si>
  <si>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</si>
  <si>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</si>
  <si>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</si>
  <si>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</si>
  <si>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</si>
  <si>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</si>
  <si>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</si>
  <si>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</si>
  <si>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</si>
  <si>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</si>
  <si>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</si>
  <si>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</si>
  <si>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</si>
  <si>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</si>
  <si>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</si>
  <si>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</si>
  <si>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</si>
  <si>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</si>
  <si>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</si>
  <si>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</si>
  <si>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</si>
  <si>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</si>
  <si>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</si>
  <si>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</si>
  <si>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</si>
  <si>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</si>
  <si>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</si>
  <si>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</si>
  <si>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</si>
  <si>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</si>
  <si>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</si>
  <si>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</si>
  <si>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</si>
  <si>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</si>
  <si>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</si>
  <si>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</si>
  <si>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</si>
  <si>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</si>
  <si>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</si>
  <si>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</si>
  <si>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</si>
  <si>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</si>
  <si>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</si>
  <si>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</si>
  <si>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</si>
  <si>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</si>
  <si>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</si>
  <si>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</si>
  <si>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</si>
  <si>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</si>
  <si>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</si>
  <si>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</si>
  <si>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</si>
  <si>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</si>
  <si>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</si>
  <si>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</si>
  <si>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</si>
  <si>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</si>
  <si>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</si>
  <si>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</si>
  <si>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</si>
  <si>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</si>
  <si>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</si>
  <si>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</si>
  <si>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</si>
  <si>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</si>
  <si>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</si>
  <si>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</si>
  <si>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</si>
  <si>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</si>
  <si>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</si>
  <si>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</si>
  <si>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</si>
  <si>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</si>
  <si>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</si>
  <si>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</si>
  <si>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</si>
  <si>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</si>
  <si>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</si>
  <si>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</si>
  <si>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</si>
  <si>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</si>
  <si>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</si>
  <si>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</si>
  <si>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</si>
  <si>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</si>
  <si>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</si>
  <si>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</si>
  <si>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</si>
  <si>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</si>
  <si>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</si>
  <si>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</si>
  <si>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</si>
  <si>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</si>
  <si>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</si>
  <si>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</si>
  <si>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</si>
  <si>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</si>
  <si>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</si>
  <si>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</si>
  <si>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</si>
  <si>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</si>
  <si>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</si>
  <si>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</si>
  <si>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</si>
  <si>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</si>
  <si>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</si>
  <si>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</si>
  <si>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</si>
  <si>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</si>
  <si>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</si>
  <si>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</si>
  <si>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</si>
  <si>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</si>
  <si>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</si>
  <si>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</si>
  <si>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</si>
  <si>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</si>
  <si>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</si>
  <si>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</si>
  <si>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</si>
  <si>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</si>
  <si>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</si>
  <si>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</si>
  <si>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</si>
  <si>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</si>
  <si>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</si>
  <si>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</si>
  <si>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</si>
  <si>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</si>
  <si>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</si>
  <si>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</si>
  <si>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</si>
  <si>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</si>
  <si>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</si>
  <si>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</si>
  <si>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</si>
  <si>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</si>
  <si>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</si>
  <si>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</si>
  <si>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</si>
  <si>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</si>
  <si>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</si>
  <si>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</si>
  <si>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</si>
  <si>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</si>
  <si>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</si>
  <si>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</si>
  <si>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</si>
  <si>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</si>
  <si>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</si>
  <si>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</si>
  <si>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</si>
  <si>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</si>
  <si>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</si>
  <si>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</si>
  <si>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</si>
  <si>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</si>
  <si>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</si>
  <si>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</si>
  <si>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</si>
  <si>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</si>
  <si>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</si>
  <si>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</si>
  <si>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</si>
  <si>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</si>
  <si>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</si>
  <si>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</si>
  <si>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</si>
  <si>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</si>
  <si>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</si>
  <si>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</si>
  <si>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</si>
  <si>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</si>
  <si>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</si>
  <si>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</si>
  <si>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</si>
  <si>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</si>
  <si>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</si>
  <si>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</si>
  <si>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</si>
  <si>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</si>
  <si>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</si>
  <si>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</si>
  <si>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</si>
  <si>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</si>
  <si>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</si>
  <si>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</si>
  <si>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</si>
  <si>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</si>
  <si>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</si>
  <si>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</si>
  <si>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</si>
  <si>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</si>
  <si>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</si>
  <si>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</si>
  <si>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</si>
  <si>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</si>
  <si>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</si>
  <si>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</si>
  <si>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</si>
  <si>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</si>
  <si>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</si>
  <si>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</si>
  <si>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</si>
  <si>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</si>
  <si>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</si>
  <si>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</si>
  <si>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</si>
  <si>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</si>
  <si>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</si>
  <si>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</si>
  <si>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</si>
  <si>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</si>
  <si>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</si>
  <si>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</si>
  <si>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</si>
  <si>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</si>
  <si>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</si>
  <si>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</si>
  <si>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</si>
  <si>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</si>
  <si>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</si>
  <si>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</si>
  <si>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</si>
  <si>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</si>
  <si>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</si>
  <si>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</si>
  <si>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</si>
  <si>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</si>
  <si>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</si>
  <si>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</si>
  <si>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</si>
  <si>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</si>
  <si>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</si>
  <si>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</si>
  <si>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</si>
  <si>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</si>
  <si>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</si>
  <si>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</si>
  <si>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</si>
  <si>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</si>
  <si>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</si>
  <si>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</si>
  <si>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</si>
  <si>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</si>
  <si>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</si>
  <si>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</si>
  <si>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</si>
  <si>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</si>
  <si>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</si>
  <si>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</si>
  <si>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</si>
  <si>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</si>
  <si>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</si>
  <si>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</si>
  <si>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</si>
  <si>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</si>
  <si>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</si>
  <si>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</si>
  <si>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</si>
  <si>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</si>
  <si>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</si>
  <si>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</si>
  <si>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</si>
  <si>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</si>
  <si>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</si>
  <si>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</si>
  <si>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</si>
  <si>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</si>
  <si>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</si>
  <si>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</si>
  <si>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</si>
  <si>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</si>
  <si>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</si>
  <si>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</si>
  <si>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</si>
  <si>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</si>
  <si>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</si>
  <si>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</si>
  <si>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</si>
  <si>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</si>
  <si>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</si>
  <si>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</si>
  <si>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</si>
  <si>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</si>
  <si>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</si>
  <si>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</si>
  <si>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</si>
  <si>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</si>
  <si>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</si>
  <si>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</si>
  <si>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</si>
  <si>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</si>
  <si>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</si>
  <si>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</si>
  <si>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</si>
  <si>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</si>
  <si>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</si>
  <si>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</si>
  <si>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</si>
  <si>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</si>
  <si>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</si>
  <si>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</si>
  <si>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</si>
  <si>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</si>
  <si>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</si>
  <si>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</si>
  <si>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</si>
  <si>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</si>
  <si>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</si>
  <si>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</si>
  <si>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</si>
  <si>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</si>
  <si>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</si>
  <si>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</si>
  <si>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</si>
  <si>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</si>
  <si>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</si>
  <si>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</si>
  <si>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</si>
  <si>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</si>
  <si>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</si>
  <si>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</si>
  <si>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</si>
  <si>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</si>
  <si>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</si>
  <si>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</si>
  <si>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</si>
  <si>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</si>
  <si>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</si>
  <si>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</si>
  <si>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</si>
  <si>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</si>
  <si>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</si>
  <si>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</si>
  <si>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</si>
  <si>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</si>
  <si>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</si>
  <si>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</si>
  <si>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</si>
  <si>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</si>
  <si>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</si>
  <si>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</si>
  <si>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</si>
  <si>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</si>
  <si>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</si>
  <si>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</si>
  <si>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</si>
  <si>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</si>
  <si>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</si>
  <si>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</si>
  <si>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</si>
  <si>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</si>
  <si>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</si>
  <si>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</si>
  <si>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</si>
  <si>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</si>
  <si>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</si>
  <si>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</si>
  <si>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</si>
  <si>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</si>
  <si>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</si>
  <si>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</si>
  <si>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</si>
  <si>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</si>
  <si>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</si>
  <si>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</si>
  <si>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</si>
  <si>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</si>
  <si>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</si>
  <si>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</si>
  <si>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</si>
  <si>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</si>
  <si>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</si>
  <si>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</si>
  <si>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</si>
  <si>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</si>
  <si>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</si>
  <si>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</si>
  <si>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</si>
  <si>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</si>
  <si>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</si>
  <si>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</si>
  <si>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</si>
  <si>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</si>
  <si>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</si>
  <si>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</si>
  <si>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</si>
  <si>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</si>
  <si>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</si>
  <si>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</si>
  <si>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</si>
  <si>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</si>
  <si>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</si>
  <si>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</si>
  <si>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</si>
  <si>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</si>
  <si>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</si>
  <si>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</si>
  <si>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</si>
  <si>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</si>
  <si>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</si>
  <si>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</si>
  <si>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</si>
  <si>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</si>
  <si>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</si>
  <si>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</si>
  <si>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</si>
  <si>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</si>
  <si>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</si>
  <si>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</si>
  <si>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</si>
  <si>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</si>
  <si>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</si>
  <si>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</si>
  <si>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</si>
  <si>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</si>
  <si>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</si>
  <si>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</si>
  <si>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</si>
  <si>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</si>
  <si>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</si>
  <si>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</si>
  <si>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</si>
  <si>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</si>
  <si>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</si>
  <si>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</si>
  <si>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</si>
  <si>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</si>
  <si>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</si>
  <si>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</si>
  <si>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</si>
  <si>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</si>
  <si>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</si>
  <si>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</si>
  <si>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</si>
  <si>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</si>
  <si>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</si>
  <si>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</si>
  <si>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</si>
  <si>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</si>
  <si>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</si>
  <si>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</si>
  <si>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</si>
  <si>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</si>
  <si>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</si>
  <si>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</si>
  <si>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</si>
  <si>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</si>
  <si>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</si>
  <si>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</si>
  <si>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</si>
  <si>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</si>
  <si>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</si>
  <si>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</si>
  <si>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</si>
  <si>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</si>
  <si>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</si>
  <si>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</si>
  <si>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</si>
  <si>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</si>
  <si>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</si>
  <si>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</si>
  <si>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</si>
  <si>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</si>
  <si>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</si>
  <si>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</si>
  <si>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</si>
  <si>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</si>
  <si>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</si>
  <si>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</si>
  <si>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</si>
  <si>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</si>
  <si>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</si>
  <si>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</si>
  <si>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</si>
  <si>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</si>
  <si>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</si>
  <si>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</si>
  <si>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</si>
  <si>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</si>
  <si>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</si>
  <si>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</si>
  <si>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</si>
  <si>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</si>
  <si>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</si>
  <si>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</si>
  <si>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</si>
  <si>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</si>
  <si>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</si>
  <si>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</si>
  <si>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</si>
  <si>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</si>
  <si>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</si>
  <si>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</si>
  <si>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</si>
  <si>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</si>
  <si>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</si>
  <si>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</si>
  <si>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</si>
  <si>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</si>
  <si>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</si>
  <si>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</si>
  <si>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</si>
  <si>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</si>
  <si>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</si>
  <si>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</si>
  <si>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</si>
  <si>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</si>
  <si>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</si>
  <si>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</si>
  <si>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</si>
  <si>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</si>
  <si>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</si>
  <si>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</si>
  <si>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</si>
  <si>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</si>
  <si>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</si>
  <si>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</si>
  <si>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</si>
  <si>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</si>
  <si>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</si>
  <si>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</si>
  <si>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</si>
  <si>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</si>
  <si>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</si>
  <si>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</si>
  <si>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</si>
  <si>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</si>
  <si>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</si>
  <si>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</si>
  <si>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</si>
  <si>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</si>
  <si>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</si>
  <si>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</si>
  <si>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</si>
  <si>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</si>
  <si>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</si>
  <si>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</si>
  <si>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</si>
  <si>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</si>
  <si>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</si>
  <si>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</si>
  <si>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</si>
  <si>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</si>
  <si>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</si>
  <si>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</si>
  <si>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</si>
  <si>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</si>
  <si>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</si>
  <si>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</si>
  <si>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</si>
  <si>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</si>
  <si>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</si>
  <si>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</si>
  <si>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</si>
  <si>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</si>
  <si>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</si>
  <si>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</si>
  <si>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</si>
  <si>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</si>
  <si>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</si>
  <si>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</si>
  <si>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</si>
  <si>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</si>
  <si>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</si>
  <si>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</si>
  <si>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</si>
  <si>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</si>
  <si>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</si>
  <si>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</si>
  <si>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</si>
  <si>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</si>
  <si>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</si>
  <si>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</si>
  <si>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</si>
  <si>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</si>
  <si>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</si>
  <si>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</si>
  <si>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</si>
  <si>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</si>
  <si>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</si>
  <si>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</si>
  <si>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</si>
  <si>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</si>
  <si>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</si>
  <si>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</si>
  <si>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</si>
  <si>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</si>
  <si>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</si>
  <si>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</si>
  <si>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</si>
  <si>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</si>
  <si>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</si>
  <si>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</si>
  <si>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</si>
  <si>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</si>
  <si>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</si>
  <si>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</si>
  <si>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</si>
  <si>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</si>
  <si>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</si>
  <si>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</si>
  <si>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</si>
  <si>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</si>
  <si>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</si>
  <si>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</si>
  <si>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</si>
  <si>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</si>
  <si>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</si>
  <si>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</si>
  <si>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</si>
  <si>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</si>
  <si>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</si>
  <si>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</si>
  <si>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</si>
  <si>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</si>
  <si>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</si>
  <si>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</si>
  <si>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</si>
  <si>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</si>
  <si>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</si>
  <si>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</si>
  <si>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</si>
  <si>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</si>
  <si>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</si>
  <si>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</si>
  <si>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</si>
  <si>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</si>
  <si>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</si>
  <si>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</si>
  <si>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</si>
  <si>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</si>
  <si>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</si>
  <si>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</si>
  <si>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</si>
  <si>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</si>
  <si>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</si>
  <si>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</si>
  <si>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</si>
  <si>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</si>
  <si>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</si>
  <si>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</si>
  <si>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</si>
  <si>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</si>
  <si>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</si>
  <si>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</si>
  <si>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</si>
  <si>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</si>
  <si>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</si>
  <si>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</si>
  <si>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</si>
  <si>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</si>
  <si>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</si>
  <si>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</si>
  <si>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</si>
  <si>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</si>
  <si>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</si>
  <si>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</si>
  <si>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</si>
  <si>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</si>
  <si>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</si>
  <si>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</si>
  <si>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</si>
  <si>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</si>
  <si>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</si>
  <si>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</si>
  <si>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</si>
  <si>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</si>
  <si>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</si>
  <si>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</si>
  <si>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</si>
  <si>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</si>
  <si>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</si>
  <si>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</si>
  <si>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</si>
  <si>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</si>
  <si>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</si>
  <si>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</si>
  <si>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</si>
  <si>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</si>
  <si>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</si>
  <si>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</si>
  <si>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</si>
  <si>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</si>
  <si>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</si>
  <si>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</si>
  <si>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</si>
  <si>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</si>
  <si>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</si>
  <si>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</si>
  <si>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</si>
  <si>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</si>
  <si>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</si>
  <si>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</si>
  <si>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</si>
  <si>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</si>
  <si>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</si>
  <si>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</si>
  <si>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</si>
  <si>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</si>
  <si>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</si>
  <si>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</si>
  <si>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</si>
  <si>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</si>
  <si>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</si>
  <si>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</si>
  <si>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</si>
  <si>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</si>
  <si>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</si>
  <si>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</si>
  <si>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</si>
  <si>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</si>
  <si>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</si>
  <si>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</si>
  <si>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</si>
  <si>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</si>
  <si>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</si>
  <si>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</si>
  <si>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</si>
  <si>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</si>
  <si>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</si>
  <si>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</si>
  <si>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</si>
  <si>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</si>
  <si>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</si>
  <si>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</si>
  <si>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</si>
  <si>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</si>
  <si>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</si>
  <si>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</si>
  <si>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</si>
  <si>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</si>
  <si>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</si>
  <si>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</si>
  <si>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</si>
  <si>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</si>
  <si>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</si>
  <si>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</si>
  <si>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</si>
  <si>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</si>
  <si>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</si>
  <si>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</si>
  <si>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</si>
  <si>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</si>
  <si>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</si>
  <si>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</si>
  <si>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</si>
  <si>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</si>
  <si>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</si>
  <si>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</si>
  <si>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</si>
  <si>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</si>
  <si>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</si>
  <si>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</si>
  <si>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</si>
  <si>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</si>
  <si>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</si>
  <si>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</si>
  <si>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</si>
  <si>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</si>
  <si>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</si>
  <si>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</si>
  <si>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</si>
  <si>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</si>
  <si>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</si>
  <si>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</si>
  <si>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</si>
  <si>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</si>
  <si>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</si>
  <si>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</si>
  <si>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</si>
  <si>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</si>
  <si>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</si>
  <si>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</si>
  <si>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</si>
  <si>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</si>
  <si>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</si>
  <si>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</si>
  <si>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</si>
  <si>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</si>
  <si>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</si>
  <si>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</si>
  <si>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</si>
  <si>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</si>
  <si>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</si>
  <si>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</si>
  <si>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</si>
  <si>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</si>
  <si>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</si>
  <si>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</si>
  <si>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</si>
  <si>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</si>
  <si>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</si>
  <si>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</si>
  <si>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</si>
  <si>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</si>
  <si>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</si>
  <si>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</si>
  <si>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</si>
  <si>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</si>
  <si>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</si>
  <si>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</si>
  <si>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</si>
  <si>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</si>
  <si>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</si>
  <si>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</si>
  <si>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</si>
  <si>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</si>
  <si>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</si>
  <si>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</si>
  <si>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</si>
  <si>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</si>
  <si>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</si>
  <si>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</si>
  <si>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</si>
  <si>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</si>
  <si>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</si>
  <si>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</si>
  <si>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</si>
  <si>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</si>
  <si>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</si>
  <si>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</si>
  <si>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</si>
  <si>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</si>
  <si>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</si>
  <si>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</si>
  <si>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</si>
  <si>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</si>
  <si>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</si>
  <si>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</si>
  <si>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</si>
  <si>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</si>
  <si>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</si>
  <si>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</si>
  <si>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</si>
  <si>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</si>
  <si>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</si>
  <si>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</si>
  <si>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</si>
  <si>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</si>
  <si>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</si>
  <si>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</si>
  <si>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</si>
  <si>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</si>
  <si>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</si>
  <si>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</si>
  <si>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</si>
  <si>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</si>
  <si>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</si>
  <si>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</si>
  <si>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</si>
  <si>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</si>
  <si>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</si>
  <si>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</si>
  <si>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</si>
  <si>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</si>
  <si>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</si>
  <si>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</si>
  <si>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</si>
  <si>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</si>
  <si>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</si>
  <si>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</si>
  <si>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</si>
  <si>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</si>
  <si>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</si>
  <si>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</si>
  <si>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</si>
  <si>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</si>
  <si>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</si>
  <si>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</si>
  <si>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</si>
  <si>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</si>
  <si>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</si>
  <si>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</si>
  <si>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</si>
  <si>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</si>
  <si>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</si>
  <si>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</si>
  <si>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</si>
  <si>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</si>
  <si>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</si>
  <si>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</si>
  <si>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</si>
  <si>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</si>
  <si>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</si>
  <si>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</si>
  <si>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</si>
  <si>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</si>
  <si>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</si>
  <si>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</si>
  <si>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</si>
  <si>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</si>
  <si>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</si>
  <si>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</si>
  <si>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</si>
  <si>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</si>
  <si>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</si>
  <si>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</si>
  <si>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</si>
  <si>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</si>
  <si>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</si>
  <si>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</si>
  <si>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</si>
  <si>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</si>
  <si>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</si>
  <si>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</si>
  <si>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</si>
  <si>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</si>
  <si>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</si>
  <si>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</si>
  <si>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</si>
  <si>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</si>
  <si>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</si>
  <si>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</si>
  <si>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</si>
  <si>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</si>
  <si>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</si>
  <si>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</si>
  <si>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</si>
  <si>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</si>
  <si>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</si>
  <si>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</si>
  <si>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</si>
  <si>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</si>
  <si>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</si>
  <si>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</si>
  <si>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</si>
  <si>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</si>
  <si>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</si>
  <si>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</si>
  <si>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</si>
  <si>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</si>
  <si>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</si>
  <si>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</si>
  <si>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</si>
  <si>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</si>
  <si>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</si>
  <si>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</si>
  <si>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</si>
  <si>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</si>
  <si>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</si>
  <si>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</si>
  <si>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</si>
  <si>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</si>
  <si>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</si>
  <si>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</si>
  <si>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</si>
  <si>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</si>
  <si>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</si>
  <si>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</si>
  <si>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</si>
  <si>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</si>
  <si>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</si>
  <si>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</si>
  <si>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</si>
  <si>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</si>
  <si>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</si>
  <si>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</si>
  <si>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</si>
  <si>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</si>
  <si>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</si>
  <si>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</si>
  <si>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</si>
  <si>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</si>
  <si>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</si>
  <si>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</si>
  <si>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</si>
  <si>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</si>
  <si>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</si>
  <si>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</si>
  <si>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</si>
  <si>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</si>
  <si>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</si>
  <si>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</si>
  <si>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</si>
  <si>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</si>
  <si>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</si>
  <si>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</si>
  <si>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</si>
  <si>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</si>
  <si>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</si>
  <si>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</si>
  <si>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</si>
  <si>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</si>
  <si>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</si>
  <si>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</si>
  <si>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</si>
  <si>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</si>
  <si>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</si>
  <si>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</si>
  <si>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</si>
  <si>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</si>
  <si>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</si>
  <si>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</si>
  <si>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</si>
  <si>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</si>
  <si>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</si>
  <si>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</si>
  <si>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</si>
  <si>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</si>
  <si>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</si>
  <si>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</si>
  <si>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</si>
  <si>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</si>
  <si>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</si>
  <si>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</si>
  <si>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</si>
  <si>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</si>
  <si>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</si>
  <si>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</si>
  <si>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</si>
  <si>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</si>
  <si>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</si>
  <si>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</si>
  <si>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</si>
  <si>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</si>
  <si>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</si>
  <si>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</si>
  <si>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</si>
  <si>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</si>
  <si>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</si>
  <si>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</si>
  <si>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</si>
  <si>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</si>
  <si>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</si>
  <si>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</si>
  <si>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</si>
  <si>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</si>
  <si>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</si>
  <si>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</si>
  <si>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</si>
  <si>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</si>
  <si>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</si>
  <si>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</si>
  <si>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</si>
  <si>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</si>
  <si>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</si>
  <si>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</si>
  <si>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</si>
  <si>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</si>
  <si>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</si>
  <si>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</si>
  <si>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</si>
  <si>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</si>
  <si>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</si>
  <si>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</si>
  <si>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</si>
  <si>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</si>
  <si>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</si>
  <si>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</si>
  <si>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</si>
  <si>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</si>
  <si>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</si>
  <si>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</si>
  <si>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</si>
  <si>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</si>
  <si>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</si>
  <si>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</si>
  <si>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</si>
  <si>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</si>
  <si>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</si>
  <si>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</si>
  <si>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</si>
  <si>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</si>
  <si>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</si>
  <si>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</si>
  <si>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</si>
  <si>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</si>
  <si>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</si>
  <si>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</si>
  <si>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</si>
  <si>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</si>
  <si>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</si>
  <si>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</si>
  <si>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</si>
  <si>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</si>
  <si>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</si>
  <si>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</si>
  <si>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</si>
  <si>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</si>
  <si>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</si>
  <si>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</si>
  <si>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</si>
  <si>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</si>
  <si>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</si>
  <si>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</si>
  <si>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</si>
  <si>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</si>
  <si>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</si>
  <si>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</si>
  <si>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</si>
  <si>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</si>
  <si>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</si>
  <si>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</si>
  <si>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</si>
  <si>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</si>
  <si>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</si>
  <si>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</si>
  <si>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</si>
  <si>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</si>
  <si>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</si>
  <si>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</si>
  <si>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</si>
  <si>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</si>
  <si>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</si>
  <si>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</si>
  <si>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</si>
  <si>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</si>
  <si>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</si>
  <si>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</si>
  <si>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</si>
  <si>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</si>
  <si>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</si>
  <si>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</si>
  <si>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</si>
  <si>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</si>
  <si>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</si>
  <si>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</si>
  <si>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</si>
  <si>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</si>
  <si>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</si>
  <si>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</si>
  <si>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</si>
  <si>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</si>
  <si>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</si>
  <si>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</si>
  <si>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</si>
  <si>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</si>
  <si>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</si>
  <si>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</si>
  <si>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</si>
  <si>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</si>
  <si>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</si>
  <si>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</si>
  <si>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</si>
  <si>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</si>
  <si>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</si>
  <si>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</si>
  <si>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</si>
  <si>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</si>
  <si>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</si>
  <si>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</si>
  <si>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</si>
  <si>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</si>
  <si>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</si>
  <si>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</si>
  <si>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</si>
  <si>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</si>
  <si>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</si>
  <si>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</si>
  <si>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</si>
  <si>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</si>
  <si>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</si>
  <si>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</si>
  <si>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</si>
  <si>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</si>
  <si>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</si>
  <si>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</si>
  <si>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</si>
  <si>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</si>
  <si>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</si>
  <si>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</si>
  <si>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</si>
  <si>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</si>
  <si>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</si>
  <si>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</si>
  <si>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</si>
  <si>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</si>
  <si>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</si>
  <si>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</si>
  <si>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</si>
  <si>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</si>
  <si>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</si>
  <si>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</si>
  <si>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</si>
  <si>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</si>
  <si>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</si>
  <si>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</si>
  <si>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</si>
  <si>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</si>
  <si>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</si>
  <si>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</si>
  <si>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</si>
  <si>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</si>
  <si>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</si>
  <si>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</si>
  <si>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</si>
  <si>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</si>
  <si>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</si>
  <si>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</si>
  <si>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</si>
  <si>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</si>
  <si>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</si>
  <si>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</si>
  <si>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</si>
  <si>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</si>
  <si>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</si>
  <si>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</si>
  <si>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</si>
  <si>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</si>
  <si>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</si>
  <si>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</si>
  <si>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</si>
  <si>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</si>
  <si>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</si>
  <si>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</si>
  <si>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</si>
  <si>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</si>
  <si>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</si>
  <si>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</si>
  <si>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</si>
  <si>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</si>
  <si>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</si>
  <si>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</si>
  <si>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</si>
  <si>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</si>
  <si>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</si>
  <si>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</si>
  <si>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</si>
  <si>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</si>
  <si>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</si>
  <si>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</si>
  <si>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</si>
  <si>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</si>
  <si>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</si>
  <si>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</si>
  <si>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</si>
  <si>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</si>
  <si>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</si>
  <si>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</si>
  <si>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</si>
  <si>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</si>
  <si>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</si>
  <si>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</si>
  <si>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</si>
  <si>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</si>
  <si>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</si>
  <si>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</si>
  <si>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</si>
  <si>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</si>
  <si>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</si>
  <si>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</si>
  <si>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</si>
  <si>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</si>
  <si>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</si>
  <si>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</si>
  <si>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</si>
  <si>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</si>
  <si>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</si>
  <si>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</si>
  <si>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</si>
  <si>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</si>
  <si>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</si>
  <si>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</si>
  <si>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</si>
  <si>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</si>
  <si>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</si>
  <si>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</si>
  <si>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</si>
  <si>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</si>
  <si>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</si>
  <si>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</si>
  <si>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</si>
  <si>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</si>
  <si>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</si>
  <si>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</si>
  <si>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</si>
  <si>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</si>
  <si>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</si>
  <si>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</si>
  <si>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</si>
  <si>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</si>
  <si>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</si>
  <si>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</si>
  <si>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</si>
  <si>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</si>
  <si>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</si>
  <si>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</si>
  <si>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</si>
  <si>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</si>
  <si>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</si>
  <si>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</si>
  <si>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</si>
  <si>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</si>
  <si>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</si>
  <si>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</si>
  <si>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</si>
  <si>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</si>
  <si>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</si>
  <si>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</si>
  <si>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</si>
  <si>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</si>
  <si>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</si>
  <si>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</si>
  <si>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</si>
  <si>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</si>
  <si>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</si>
  <si>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</si>
  <si>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</si>
  <si>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</si>
  <si>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</si>
  <si>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</si>
  <si>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</si>
  <si>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</si>
  <si>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</si>
  <si>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</si>
  <si>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</si>
  <si>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</si>
  <si>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</si>
  <si>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</si>
  <si>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</si>
  <si>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</si>
  <si>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</si>
  <si>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</si>
  <si>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</si>
  <si>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</si>
  <si>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</si>
  <si>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</si>
  <si>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</si>
  <si>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</si>
  <si>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</si>
  <si>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</si>
  <si>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</si>
  <si>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</si>
  <si>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</si>
  <si>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</si>
  <si>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</si>
  <si>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</si>
  <si>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</si>
  <si>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</si>
  <si>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</si>
  <si>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</si>
  <si>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</si>
  <si>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</si>
  <si>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</si>
  <si>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</si>
  <si>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</si>
  <si>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</si>
  <si>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</si>
  <si>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</si>
  <si>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</si>
  <si>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</si>
  <si>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</si>
  <si>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</si>
  <si>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</si>
  <si>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</si>
  <si>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</si>
  <si>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</si>
  <si>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</si>
  <si>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</si>
  <si>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</si>
  <si>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</si>
  <si>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</si>
  <si>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</si>
  <si>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</si>
  <si>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</si>
  <si>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</si>
  <si>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</si>
  <si>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</si>
  <si>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</si>
  <si>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</si>
  <si>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</si>
  <si>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</si>
  <si>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</si>
  <si>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</si>
  <si>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</si>
  <si>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</si>
  <si>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</si>
  <si>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</si>
  <si>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</si>
  <si>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</si>
  <si>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</si>
  <si>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</si>
  <si>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</si>
  <si>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</si>
  <si>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</si>
  <si>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</si>
  <si>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</si>
  <si>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</si>
  <si>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</si>
  <si>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</si>
  <si>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</si>
  <si>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</si>
  <si>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</si>
  <si>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</si>
  <si>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</si>
  <si>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</si>
  <si>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</si>
  <si>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</si>
  <si>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</si>
  <si>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</si>
  <si>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</si>
  <si>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</si>
  <si>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</si>
  <si>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</si>
  <si>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</si>
  <si>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</si>
  <si>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</si>
  <si>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</si>
  <si>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</si>
  <si>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</si>
  <si>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</si>
  <si>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</si>
  <si>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</si>
  <si>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</si>
  <si>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</si>
  <si>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</si>
  <si>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</si>
  <si>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</si>
  <si>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</si>
  <si>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</si>
  <si>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</si>
  <si>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</si>
  <si>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</si>
  <si>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</si>
  <si>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</si>
  <si>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</si>
  <si>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</si>
  <si>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</si>
  <si>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</si>
  <si>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</si>
  <si>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</si>
  <si>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</si>
  <si>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</si>
  <si>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</si>
  <si>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</si>
  <si>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</si>
  <si>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</si>
  <si>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</si>
  <si>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</si>
  <si>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</si>
  <si>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</si>
  <si>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</si>
  <si>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</si>
  <si>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</si>
  <si>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</si>
  <si>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</si>
  <si>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</si>
  <si>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</si>
  <si>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</si>
  <si>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</si>
  <si>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</si>
  <si>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</si>
  <si>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</si>
  <si>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</si>
  <si>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</si>
  <si>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</si>
  <si>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</si>
  <si>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</si>
  <si>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</si>
  <si>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</si>
  <si>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</si>
  <si>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</si>
  <si>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</si>
  <si>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</si>
  <si>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</si>
  <si>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</si>
  <si>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</si>
  <si>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</si>
  <si>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</si>
  <si>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</si>
  <si>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</si>
  <si>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</si>
  <si>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</si>
  <si>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</si>
  <si>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</si>
  <si>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</si>
  <si>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</si>
  <si>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</si>
  <si>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</si>
  <si>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</si>
  <si>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</si>
  <si>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</si>
  <si>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</si>
  <si>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</si>
  <si>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</si>
  <si>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</si>
  <si>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</si>
  <si>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</si>
  <si>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</si>
  <si>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</si>
  <si>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</si>
  <si>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</si>
  <si>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</si>
  <si>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</si>
  <si>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</si>
  <si>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</si>
  <si>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</si>
  <si>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</si>
  <si>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</si>
  <si>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</si>
  <si>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</si>
  <si>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</si>
  <si>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</si>
  <si>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</si>
  <si>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</si>
  <si>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</si>
  <si>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</si>
  <si>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</si>
  <si>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</si>
  <si>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</si>
  <si>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</si>
  <si>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</si>
  <si>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</si>
  <si>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</si>
  <si>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</si>
  <si>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</si>
  <si>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</si>
  <si>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</si>
  <si>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</si>
  <si>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</si>
  <si>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</si>
  <si>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</si>
  <si>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</si>
  <si>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</si>
  <si>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</si>
  <si>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</si>
  <si>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</si>
  <si>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</si>
  <si>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</si>
  <si>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</si>
  <si>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</si>
  <si>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</si>
  <si>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</si>
  <si>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</si>
  <si>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</si>
  <si>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</si>
  <si>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</si>
  <si>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</si>
  <si>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</si>
  <si>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</si>
  <si>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</si>
  <si>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</si>
  <si>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</si>
  <si>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</si>
  <si>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</si>
  <si>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</si>
  <si>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</si>
  <si>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</si>
  <si>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</si>
  <si>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</si>
  <si>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</si>
  <si>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</si>
  <si>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</si>
  <si>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</si>
  <si>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</si>
  <si>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</si>
  <si>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</si>
  <si>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</si>
  <si>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</si>
  <si>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</si>
  <si>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</si>
  <si>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</si>
  <si>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</si>
  <si>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</si>
  <si>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</si>
  <si>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</si>
  <si>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</si>
  <si>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</si>
  <si>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</si>
  <si>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</si>
  <si>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</si>
  <si>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</si>
  <si>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</si>
  <si>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</si>
  <si>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</si>
  <si>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</si>
  <si>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</si>
  <si>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</si>
  <si>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</si>
  <si>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</si>
  <si>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</si>
  <si>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</si>
  <si>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</si>
  <si>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</si>
  <si>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</si>
  <si>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</si>
  <si>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</si>
  <si>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</si>
  <si>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</si>
  <si>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</si>
  <si>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</si>
  <si>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</si>
  <si>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</si>
  <si>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</si>
  <si>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</si>
  <si>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</si>
  <si>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</si>
  <si>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</si>
  <si>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</si>
  <si>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</si>
  <si>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</si>
  <si>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</si>
  <si>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</si>
  <si>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</si>
  <si>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</si>
  <si>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</si>
  <si>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</si>
  <si>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</si>
  <si>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</si>
  <si>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</si>
  <si>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</si>
  <si>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</si>
  <si>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</si>
  <si>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</si>
  <si>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</si>
  <si>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</si>
  <si>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</si>
  <si>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</si>
  <si>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</si>
  <si>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</si>
  <si>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</si>
  <si>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</si>
  <si>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</si>
  <si>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</si>
  <si>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</si>
  <si>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</si>
  <si>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</si>
  <si>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</si>
  <si>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</si>
  <si>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</si>
  <si>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</si>
  <si>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</si>
  <si>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</si>
  <si>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</si>
  <si>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</si>
  <si>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</si>
  <si>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</si>
  <si>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</si>
  <si>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</si>
  <si>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</si>
  <si>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</si>
  <si>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</si>
  <si>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</si>
  <si>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</si>
  <si>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</si>
  <si>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</si>
  <si>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</si>
  <si>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</si>
  <si>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</si>
  <si>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</si>
  <si>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</si>
  <si>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</si>
  <si>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</si>
  <si>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</si>
  <si>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</si>
  <si>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</si>
  <si>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</si>
  <si>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</si>
  <si>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</si>
  <si>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</si>
  <si>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</si>
  <si>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</si>
  <si>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</si>
  <si>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</si>
  <si>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</si>
  <si>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</si>
  <si>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</si>
  <si>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</si>
  <si>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</si>
  <si>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</si>
  <si>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</si>
  <si>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</si>
  <si>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</si>
  <si>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</si>
  <si>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</si>
  <si>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</si>
  <si>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</si>
  <si>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</si>
  <si>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</si>
  <si>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</si>
  <si>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</si>
  <si>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</si>
  <si>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</si>
  <si>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</si>
  <si>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</si>
  <si>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</si>
  <si>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</si>
  <si>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</si>
  <si>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</si>
  <si>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</si>
  <si>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</si>
  <si>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</si>
  <si>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</si>
  <si>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</si>
  <si>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</si>
  <si>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</si>
  <si>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</si>
  <si>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</si>
  <si>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</si>
  <si>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</si>
  <si>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</si>
  <si>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</si>
  <si>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</si>
  <si>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</si>
  <si>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</si>
  <si>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</si>
  <si>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</si>
  <si>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</si>
  <si>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</si>
  <si>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</si>
  <si>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</si>
  <si>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</si>
  <si>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</si>
  <si>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</si>
  <si>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</si>
  <si>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</si>
  <si>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</si>
  <si>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</si>
  <si>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</si>
  <si>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</si>
  <si>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</si>
  <si>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</si>
  <si>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</si>
  <si>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</si>
  <si>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</si>
  <si>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</si>
  <si>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</si>
  <si>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</si>
  <si>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</si>
  <si>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</si>
  <si>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</si>
  <si>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</si>
  <si>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</si>
  <si>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</si>
  <si>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</si>
  <si>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</si>
  <si>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</si>
  <si>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</si>
  <si>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</si>
  <si>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</si>
  <si>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</si>
  <si>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</si>
  <si>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</si>
  <si>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</si>
  <si>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</si>
  <si>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</si>
  <si>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</si>
  <si>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</si>
  <si>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</si>
  <si>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</si>
  <si>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</si>
  <si>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</si>
  <si>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</si>
  <si>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</si>
  <si>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</si>
  <si>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</si>
  <si>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</si>
  <si>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</si>
  <si>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</si>
  <si>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</si>
  <si>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</si>
  <si>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</si>
  <si>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</si>
  <si>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</si>
  <si>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</si>
  <si>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</si>
  <si>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</si>
  <si>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</si>
  <si>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</si>
  <si>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</si>
  <si>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</si>
  <si>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</si>
  <si>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</si>
  <si>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</si>
  <si>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</si>
  <si>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</si>
  <si>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</si>
  <si>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</si>
  <si>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</si>
  <si>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</si>
  <si>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</si>
  <si>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</si>
  <si>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</si>
  <si>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</si>
  <si>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</si>
  <si>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</si>
  <si>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</si>
  <si>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</si>
  <si>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</si>
  <si>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</si>
  <si>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</si>
  <si>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</si>
  <si>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</si>
  <si>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</si>
  <si>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</si>
  <si>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</si>
  <si>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</si>
  <si>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</si>
  <si>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</si>
  <si>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</si>
  <si>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</si>
  <si>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</si>
  <si>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</si>
  <si>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</si>
  <si>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</si>
  <si>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</si>
  <si>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</si>
  <si>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</si>
  <si>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</si>
  <si>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</si>
  <si>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</si>
  <si>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</si>
  <si>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</si>
  <si>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</si>
  <si>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</si>
  <si>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</si>
  <si>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</si>
  <si>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</si>
  <si>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</si>
  <si>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</si>
  <si>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</si>
  <si>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</si>
  <si>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</si>
  <si>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</si>
  <si>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</si>
  <si>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</si>
  <si>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</si>
  <si>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</si>
  <si>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</si>
  <si>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</si>
  <si>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</si>
  <si>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</si>
  <si>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</si>
  <si>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</si>
  <si>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</si>
  <si>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</si>
  <si>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</si>
  <si>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</si>
  <si>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</si>
  <si>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</si>
  <si>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</si>
  <si>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</si>
  <si>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</si>
  <si>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</si>
  <si>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</si>
  <si>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</si>
  <si>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</si>
  <si>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</si>
  <si>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</si>
  <si>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</si>
  <si>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</si>
  <si>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</si>
  <si>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</si>
  <si>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</si>
  <si>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</si>
  <si>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</si>
  <si>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</si>
  <si>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</si>
  <si>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</si>
  <si>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</si>
  <si>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</si>
  <si>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</si>
  <si>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</si>
  <si>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</si>
  <si>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</si>
  <si>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</si>
  <si>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</si>
  <si>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</si>
  <si>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</si>
  <si>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</si>
  <si>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</si>
  <si>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</si>
  <si>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</si>
  <si>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</si>
  <si>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</si>
  <si>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</si>
  <si>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</si>
  <si>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</si>
  <si>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</si>
  <si>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</si>
  <si>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</si>
  <si>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</si>
  <si>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</si>
  <si>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</si>
  <si>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</si>
  <si>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</si>
  <si>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</si>
  <si>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</si>
  <si>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</si>
  <si>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</si>
  <si>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</si>
  <si>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</si>
  <si>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</si>
  <si>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</si>
  <si>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</si>
  <si>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</si>
  <si>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</si>
  <si>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</si>
  <si>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</si>
  <si>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</si>
  <si>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</si>
  <si>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</si>
  <si>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</si>
  <si>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</si>
  <si>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</si>
  <si>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</si>
  <si>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</si>
  <si>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</si>
  <si>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</si>
  <si>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</si>
  <si>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</si>
  <si>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</si>
  <si>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</si>
  <si>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</si>
  <si>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</si>
  <si>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</si>
  <si>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</si>
  <si>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</si>
  <si>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</si>
  <si>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</si>
  <si>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</si>
  <si>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</si>
  <si>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</si>
  <si>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</si>
  <si>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</si>
  <si>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</si>
  <si>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</si>
  <si>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</si>
  <si>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</si>
  <si>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</si>
  <si>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</si>
  <si>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</si>
  <si>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</si>
  <si>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</si>
  <si>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</si>
  <si>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</si>
  <si>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</si>
  <si>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</si>
  <si>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</si>
  <si>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</si>
  <si>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</si>
  <si>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</si>
  <si>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</si>
  <si>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</si>
  <si>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</si>
  <si>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</si>
  <si>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</si>
  <si>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</si>
  <si>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</si>
  <si>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</si>
  <si>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</si>
  <si>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</si>
  <si>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</si>
  <si>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</si>
  <si>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</si>
  <si>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</si>
  <si>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</si>
  <si>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</si>
  <si>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</si>
  <si>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</si>
  <si>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</si>
  <si>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</si>
  <si>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</si>
  <si>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</si>
  <si>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</si>
  <si>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</si>
  <si>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</si>
  <si>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</si>
  <si>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</si>
  <si>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</si>
  <si>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</si>
  <si>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</si>
  <si>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</si>
  <si>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</si>
  <si>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</si>
  <si>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</si>
  <si>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</si>
  <si>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</si>
  <si>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</si>
  <si>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</si>
  <si>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</si>
  <si>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</si>
  <si>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</si>
  <si>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</si>
  <si>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</si>
  <si>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</si>
  <si>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</si>
  <si>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</si>
  <si>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</si>
  <si>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</si>
  <si>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</si>
  <si>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</si>
  <si>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</si>
  <si>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</si>
  <si>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</si>
  <si>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</si>
  <si>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</si>
  <si>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</si>
  <si>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</si>
  <si>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</si>
  <si>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</si>
  <si>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</si>
  <si>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</si>
  <si>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</si>
  <si>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</si>
  <si>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</si>
  <si>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</si>
  <si>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</si>
  <si>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</si>
  <si>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</si>
  <si>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</si>
  <si>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</si>
  <si>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</si>
  <si>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</si>
  <si>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</si>
  <si>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</si>
  <si>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</si>
  <si>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</si>
  <si>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</si>
  <si>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</si>
  <si>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</si>
  <si>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</si>
  <si>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</si>
  <si>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</si>
  <si>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</si>
  <si>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</si>
  <si>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</si>
  <si>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</si>
  <si>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</si>
  <si>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</si>
  <si>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</si>
  <si>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</si>
  <si>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</si>
  <si>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</si>
  <si>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</si>
  <si>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</si>
  <si>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</si>
  <si>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</si>
  <si>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</si>
  <si>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</si>
  <si>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</si>
  <si>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</si>
  <si>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</si>
  <si>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</si>
  <si>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</si>
  <si>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</si>
  <si>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</si>
  <si>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</si>
  <si>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</si>
  <si>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</si>
  <si>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</si>
  <si>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</si>
  <si>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</si>
  <si>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</si>
  <si>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</si>
  <si>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</si>
  <si>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</si>
  <si>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</si>
  <si>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</si>
  <si>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</si>
  <si>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</si>
  <si>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</si>
  <si>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</si>
  <si>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</si>
  <si>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</si>
  <si>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</si>
  <si>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</si>
  <si>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</si>
  <si>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</si>
  <si>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</si>
  <si>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</si>
  <si>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</si>
  <si>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</si>
  <si>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</si>
  <si>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</si>
  <si>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</si>
  <si>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</si>
  <si>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</si>
  <si>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</si>
  <si>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</si>
  <si>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</si>
  <si>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</si>
  <si>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</si>
  <si>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</si>
  <si>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</si>
  <si>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</si>
  <si>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</si>
  <si>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</si>
  <si>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</si>
  <si>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</si>
  <si>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</si>
  <si>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</si>
  <si>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</si>
  <si>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</si>
  <si>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</si>
  <si>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</si>
  <si>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</si>
  <si>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</si>
  <si>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</si>
  <si>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</si>
  <si>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</si>
  <si>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</si>
  <si>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</si>
  <si>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</si>
  <si>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</si>
  <si>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</si>
  <si>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</si>
  <si>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</si>
  <si>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</si>
  <si>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</si>
  <si>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</si>
  <si>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</si>
  <si>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</si>
  <si>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</si>
  <si>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</si>
  <si>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</si>
  <si>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</si>
  <si>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</si>
  <si>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</si>
  <si>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</si>
  <si>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</si>
  <si>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</si>
  <si>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</si>
  <si>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</si>
  <si>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</si>
  <si>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</si>
  <si>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</si>
  <si>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</si>
  <si>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</si>
  <si>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</si>
  <si>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</si>
  <si>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</si>
  <si>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</si>
  <si>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</si>
  <si>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</si>
  <si>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</si>
  <si>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</si>
  <si>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</si>
  <si>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</si>
  <si>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</si>
  <si>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</si>
  <si>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</si>
  <si>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</si>
  <si>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</si>
  <si>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</si>
  <si>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</si>
  <si>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</si>
  <si>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</si>
  <si>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</si>
  <si>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</si>
  <si>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</si>
  <si>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</si>
  <si>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</si>
  <si>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</si>
  <si>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</si>
  <si>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</si>
  <si>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</si>
  <si>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</si>
  <si>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</si>
  <si>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</si>
  <si>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</si>
  <si>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</si>
  <si>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</si>
  <si>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</si>
  <si>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</si>
  <si>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</si>
  <si>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</si>
  <si>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</si>
  <si>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</si>
  <si>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</si>
  <si>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</si>
  <si>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</si>
  <si>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</si>
  <si>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</si>
  <si>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</si>
  <si>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</si>
  <si>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</si>
  <si>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</si>
  <si>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</si>
  <si>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</si>
  <si>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</si>
  <si>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</si>
  <si>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</si>
  <si>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</si>
  <si>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</si>
  <si>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</si>
  <si>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</si>
  <si>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</si>
  <si>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</si>
  <si>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</si>
  <si>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</si>
  <si>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</si>
  <si>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</si>
  <si>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</si>
  <si>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</si>
  <si>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</si>
  <si>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</si>
  <si>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</si>
  <si>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</si>
  <si>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</si>
  <si>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</si>
  <si>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</si>
  <si>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</si>
  <si>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</si>
  <si>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</si>
  <si>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</si>
  <si>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</si>
  <si>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</si>
  <si>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</si>
  <si>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</si>
  <si>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</si>
  <si>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</si>
  <si>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</si>
  <si>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</si>
  <si>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</si>
  <si>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</si>
  <si>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</si>
  <si>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</si>
  <si>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</si>
  <si>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</si>
  <si>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</si>
  <si>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</si>
  <si>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</si>
  <si>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</si>
  <si>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</si>
  <si>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</si>
  <si>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</si>
  <si>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</si>
  <si>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</si>
  <si>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</si>
  <si>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</si>
  <si>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</si>
  <si>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</si>
  <si>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</si>
  <si>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</si>
  <si>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</si>
  <si>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</si>
  <si>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</si>
  <si>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</si>
  <si>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</si>
  <si>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</si>
  <si>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</si>
  <si>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</si>
  <si>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</si>
  <si>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</si>
  <si>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</si>
  <si>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</si>
  <si>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</si>
  <si>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</si>
  <si>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</si>
  <si>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</si>
  <si>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</si>
  <si>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</si>
  <si>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</si>
  <si>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</si>
  <si>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</si>
  <si>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</si>
  <si>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</si>
  <si>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</si>
  <si>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</si>
  <si>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</si>
  <si>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</si>
  <si>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</si>
  <si>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</si>
  <si>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</si>
  <si>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</si>
  <si>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</si>
  <si>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</si>
  <si>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</si>
  <si>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</si>
  <si>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</si>
  <si>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</si>
  <si>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</si>
  <si>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</si>
  <si>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</si>
  <si>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</si>
  <si>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</si>
  <si>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</si>
  <si>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</si>
  <si>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</si>
  <si>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</si>
  <si>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</si>
  <si>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</si>
  <si>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</si>
  <si>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</si>
  <si>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</si>
  <si>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</si>
  <si>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</si>
  <si>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</si>
  <si>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</si>
  <si>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</si>
  <si>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</si>
  <si>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</si>
  <si>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</si>
  <si>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</si>
  <si>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</si>
  <si>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</si>
  <si>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</si>
  <si>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</si>
  <si>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</si>
  <si>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</si>
  <si>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</si>
  <si>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</si>
  <si>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</si>
  <si>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</si>
  <si>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</si>
  <si>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</si>
  <si>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</si>
  <si>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</si>
  <si>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</si>
  <si>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</si>
  <si>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</si>
  <si>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</si>
  <si>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</si>
  <si>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</si>
  <si>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</si>
  <si>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</si>
  <si>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</si>
  <si>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</si>
  <si>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</si>
  <si>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</si>
  <si>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</si>
  <si>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</si>
  <si>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</si>
  <si>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</si>
  <si>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</si>
  <si>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</si>
  <si>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</si>
  <si>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</si>
  <si>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</si>
  <si>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</si>
  <si>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</si>
  <si>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</si>
  <si>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</si>
  <si>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</si>
  <si>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</si>
  <si>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</si>
  <si>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</si>
  <si>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</si>
  <si>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</si>
  <si>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</si>
  <si>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</si>
  <si>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</si>
  <si>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</si>
  <si>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</si>
  <si>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</si>
  <si>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</si>
  <si>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</si>
  <si>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</si>
  <si>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</si>
  <si>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</si>
  <si>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</si>
  <si>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</si>
  <si>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</si>
  <si>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</si>
  <si>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</si>
  <si>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</si>
  <si>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</si>
  <si>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</si>
  <si>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</si>
  <si>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</si>
  <si>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</si>
  <si>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</si>
  <si>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</si>
  <si>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</si>
  <si>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</si>
  <si>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</si>
  <si>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</si>
  <si>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</si>
  <si>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</si>
  <si>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</si>
  <si>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</si>
  <si>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</si>
  <si>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</si>
  <si>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</si>
  <si>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</si>
  <si>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</si>
  <si>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</si>
  <si>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</si>
  <si>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</si>
  <si>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</si>
  <si>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</si>
  <si>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</si>
  <si>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</si>
  <si>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</si>
  <si>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</si>
  <si>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</si>
  <si>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</si>
  <si>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</si>
  <si>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</si>
  <si>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</si>
  <si>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</si>
  <si>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</si>
  <si>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</si>
  <si>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</si>
  <si>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</si>
  <si>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</si>
  <si>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</si>
  <si>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</si>
  <si>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</si>
  <si>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</si>
  <si>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</si>
  <si>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</si>
  <si>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</si>
  <si>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</si>
  <si>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</si>
  <si>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</si>
  <si>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</si>
  <si>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</si>
  <si>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</si>
  <si>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</si>
  <si>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</si>
  <si>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</si>
  <si>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</si>
  <si>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</si>
  <si>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</si>
  <si>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</si>
  <si>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</si>
  <si>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</si>
  <si>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</si>
  <si>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</si>
  <si>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</si>
  <si>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</si>
  <si>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</si>
  <si>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</si>
  <si>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</si>
  <si>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</si>
  <si>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</si>
  <si>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</si>
  <si>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</si>
  <si>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</si>
  <si>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</si>
  <si>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</si>
  <si>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</si>
  <si>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</si>
  <si>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</si>
  <si>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</si>
  <si>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</si>
  <si>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</si>
  <si>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</si>
  <si>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</si>
  <si>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</si>
  <si>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</si>
  <si>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</si>
  <si>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</si>
  <si>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</si>
  <si>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</si>
  <si>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</si>
  <si>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</si>
  <si>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</si>
  <si>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</si>
  <si>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</si>
  <si>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</si>
  <si>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</si>
  <si>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</si>
  <si>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</si>
  <si>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</si>
  <si>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</si>
  <si>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</si>
  <si>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</si>
  <si>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</si>
  <si>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</si>
  <si>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</si>
  <si>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</si>
  <si>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</si>
  <si>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</si>
  <si>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</si>
  <si>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</si>
  <si>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</si>
  <si>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</si>
  <si>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</si>
  <si>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</si>
  <si>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</si>
  <si>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</si>
  <si>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</si>
  <si>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</si>
  <si>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</si>
  <si>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</si>
  <si>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</si>
  <si>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</si>
  <si>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</si>
  <si>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</si>
  <si>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</si>
  <si>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</si>
  <si>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</si>
  <si>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</si>
  <si>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</si>
  <si>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</si>
  <si>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</si>
  <si>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</si>
  <si>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</si>
  <si>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</si>
  <si>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</si>
  <si>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</si>
  <si>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</si>
  <si>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</si>
  <si>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</si>
  <si>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</si>
  <si>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</si>
  <si>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</si>
  <si>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</si>
  <si>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</si>
  <si>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</si>
  <si>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</si>
  <si>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</si>
  <si>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</si>
  <si>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</si>
  <si>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</si>
  <si>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</si>
  <si>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</si>
  <si>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</si>
  <si>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</si>
  <si>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</si>
  <si>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</si>
  <si>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</si>
  <si>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</si>
  <si>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</si>
  <si>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</si>
  <si>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</si>
  <si>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</si>
  <si>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</si>
  <si>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</si>
  <si>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</si>
  <si>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</si>
  <si>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</si>
  <si>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</si>
  <si>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</si>
  <si>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</si>
  <si>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</si>
  <si>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</si>
  <si>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</si>
  <si>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</si>
  <si>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</si>
  <si>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</si>
  <si>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</si>
  <si>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</si>
  <si>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</si>
  <si>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</si>
  <si>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</si>
  <si>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</si>
  <si>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</si>
  <si>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</si>
  <si>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</si>
  <si>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</si>
  <si>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</si>
  <si>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</si>
  <si>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</si>
  <si>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</si>
  <si>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</si>
  <si>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</si>
  <si>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</si>
  <si>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</si>
  <si>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</si>
  <si>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</si>
  <si>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</si>
  <si>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</si>
  <si>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</si>
  <si>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</si>
  <si>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</si>
  <si>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</si>
  <si>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</si>
  <si>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</si>
  <si>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</si>
  <si>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</si>
  <si>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</si>
  <si>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</si>
  <si>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</si>
  <si>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</si>
  <si>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</si>
  <si>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</si>
  <si>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</si>
  <si>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</si>
  <si>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</si>
  <si>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</si>
  <si>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</si>
  <si>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</si>
  <si>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</si>
  <si>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</si>
  <si>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</si>
  <si>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</si>
  <si>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</si>
  <si>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</si>
  <si>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</si>
  <si>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</si>
  <si>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</si>
  <si>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</si>
  <si>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</si>
  <si>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</si>
  <si>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</si>
  <si>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</si>
  <si>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</si>
  <si>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</si>
  <si>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</si>
  <si>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</si>
  <si>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</si>
  <si>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</si>
  <si>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</si>
  <si>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</si>
  <si>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</si>
  <si>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</si>
  <si>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</si>
  <si>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</si>
  <si>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</si>
  <si>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</si>
  <si>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</si>
  <si>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</si>
  <si>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</si>
  <si>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</si>
  <si>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</si>
  <si>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</si>
  <si>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</si>
  <si>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</si>
  <si>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</si>
  <si>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</si>
  <si>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</si>
  <si>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</si>
  <si>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</si>
  <si>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</si>
  <si>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</si>
  <si>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</si>
  <si>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</si>
  <si>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</si>
  <si>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</si>
  <si>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</si>
  <si>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</si>
  <si>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</si>
  <si>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</si>
  <si>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</si>
  <si>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</si>
  <si>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</si>
  <si>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</si>
  <si>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</si>
  <si>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</si>
  <si>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</si>
  <si>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</si>
  <si>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</si>
  <si>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</si>
  <si>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</si>
  <si>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</si>
  <si>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</si>
  <si>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</si>
  <si>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</si>
  <si>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</si>
  <si>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</si>
  <si>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</si>
  <si>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</si>
  <si>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</si>
  <si>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</si>
  <si>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</si>
  <si>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</si>
  <si>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</si>
  <si>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</si>
  <si>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</si>
  <si>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</si>
  <si>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</si>
  <si>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</si>
  <si>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</si>
  <si>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</si>
  <si>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</si>
  <si>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</si>
  <si>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</si>
  <si>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</si>
  <si>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</si>
  <si>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</si>
  <si>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</si>
  <si>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</si>
  <si>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</si>
  <si>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</si>
  <si>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</si>
  <si>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</si>
  <si>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</si>
  <si>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</si>
  <si>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</si>
  <si>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</si>
  <si>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</si>
  <si>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</si>
  <si>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</si>
  <si>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</si>
  <si>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</si>
  <si>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</si>
  <si>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</si>
  <si>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</si>
  <si>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</si>
  <si>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</si>
  <si>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</si>
  <si>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</si>
  <si>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</si>
  <si>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</si>
  <si>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</si>
  <si>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</si>
  <si>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</si>
  <si>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</si>
  <si>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</si>
  <si>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</si>
  <si>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</si>
  <si>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</si>
  <si>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</si>
  <si>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</si>
  <si>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</si>
  <si>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</si>
  <si>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</si>
  <si>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</si>
  <si>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</si>
  <si>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</si>
  <si>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</si>
  <si>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</si>
  <si>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</si>
  <si>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</si>
  <si>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</si>
  <si>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</si>
  <si>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</si>
  <si>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</si>
  <si>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</si>
  <si>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</si>
  <si>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</si>
  <si>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</si>
  <si>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</si>
  <si>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</si>
  <si>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</si>
  <si>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</si>
  <si>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</si>
  <si>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</si>
  <si>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</si>
  <si>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</si>
  <si>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</si>
  <si>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</si>
  <si>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</si>
  <si>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</si>
  <si>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</si>
  <si>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</si>
  <si>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</si>
  <si>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</si>
  <si>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</si>
  <si>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</si>
  <si>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</si>
  <si>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</si>
  <si>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</si>
  <si>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</si>
  <si>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</si>
  <si>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</si>
  <si>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</si>
  <si>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</si>
  <si>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</si>
  <si>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</si>
  <si>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</si>
  <si>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</si>
  <si>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</si>
  <si>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</si>
  <si>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</si>
  <si>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</si>
  <si>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</si>
  <si>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</si>
  <si>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</si>
  <si>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</si>
  <si>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</si>
  <si>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</si>
  <si>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</si>
  <si>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</si>
  <si>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</si>
  <si>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</si>
  <si>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</si>
  <si>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</si>
  <si>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</si>
  <si>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</si>
  <si>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</si>
  <si>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</si>
  <si>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</si>
  <si>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</si>
  <si>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</si>
  <si>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</si>
  <si>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</si>
  <si>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</si>
  <si>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</si>
  <si>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</si>
  <si>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</si>
  <si>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</si>
  <si>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</si>
  <si>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</si>
  <si>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</si>
  <si>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</si>
  <si>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</si>
  <si>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</si>
  <si>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</si>
  <si>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</si>
  <si>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</si>
  <si>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</si>
  <si>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</si>
  <si>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</si>
  <si>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</si>
  <si>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</si>
  <si>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</si>
  <si>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</si>
  <si>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</si>
  <si>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</si>
  <si>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</si>
  <si>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</si>
  <si>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</si>
  <si>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</si>
  <si>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</si>
  <si>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</si>
  <si>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</si>
  <si>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</si>
  <si>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</si>
  <si>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</si>
  <si>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</si>
  <si>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</si>
  <si>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</si>
  <si>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</si>
  <si>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</si>
  <si>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</si>
  <si>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</si>
  <si>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</si>
  <si>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</si>
  <si>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</si>
  <si>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</si>
  <si>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</si>
  <si>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</si>
  <si>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</si>
  <si>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</si>
  <si>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</si>
  <si>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</si>
  <si>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</si>
  <si>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</si>
  <si>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</si>
  <si>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</si>
  <si>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</si>
  <si>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</si>
  <si>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</si>
  <si>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</si>
  <si>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</si>
  <si>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</si>
  <si>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</si>
  <si>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</si>
  <si>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</si>
  <si>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</si>
  <si>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</si>
  <si>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</si>
  <si>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</si>
  <si>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</si>
  <si>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</si>
  <si>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</si>
  <si>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</si>
  <si>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</si>
  <si>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</si>
  <si>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</si>
  <si>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</si>
  <si>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</si>
  <si>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</si>
  <si>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</si>
  <si>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</si>
  <si>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</si>
  <si>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</si>
  <si>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</si>
  <si>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</si>
  <si>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</si>
  <si>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</si>
  <si>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</si>
  <si>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</si>
  <si>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</si>
  <si>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</si>
  <si>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</si>
  <si>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</si>
  <si>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</si>
  <si>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</si>
  <si>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</si>
  <si>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</si>
  <si>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</si>
  <si>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</si>
  <si>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</si>
  <si>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</si>
  <si>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</si>
  <si>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</si>
  <si>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</si>
  <si>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</si>
  <si>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</si>
  <si>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</si>
  <si>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</si>
  <si>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</si>
  <si>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</si>
  <si>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</si>
  <si>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</si>
  <si>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</si>
  <si>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</si>
  <si>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</si>
  <si>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</si>
  <si>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</si>
  <si>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</si>
  <si>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</si>
  <si>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</si>
  <si>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</si>
  <si>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</si>
  <si>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</si>
  <si>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</si>
  <si>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</si>
  <si>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</si>
  <si>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</si>
  <si>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</si>
  <si>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</si>
  <si>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</si>
  <si>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</si>
  <si>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</si>
  <si>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</si>
  <si>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</si>
  <si>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</si>
  <si>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</si>
  <si>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</si>
  <si>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</si>
  <si>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</si>
  <si>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</si>
  <si>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</si>
  <si>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</si>
  <si>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</si>
  <si>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</si>
  <si>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</si>
  <si>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</si>
  <si>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</si>
  <si>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</si>
  <si>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</si>
  <si>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</si>
  <si>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</si>
  <si>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</si>
  <si>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</si>
  <si>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</si>
  <si>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</si>
  <si>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</si>
  <si>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</si>
  <si>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</si>
  <si>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</si>
  <si>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</si>
  <si>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</si>
  <si>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</si>
  <si>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</si>
  <si>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</si>
  <si>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</si>
  <si>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</si>
  <si>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</si>
  <si>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</si>
  <si>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</si>
  <si>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</si>
  <si>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</si>
  <si>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</si>
  <si>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</si>
  <si>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</si>
  <si>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</si>
  <si>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</si>
  <si>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</si>
  <si>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</si>
  <si>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</si>
  <si>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</si>
  <si>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</si>
  <si>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</si>
  <si>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</si>
  <si>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</si>
  <si>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</si>
  <si>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</si>
  <si>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</si>
  <si>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</si>
  <si>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</si>
  <si>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</si>
  <si>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</si>
  <si>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</si>
  <si>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</si>
  <si>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</si>
  <si>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</si>
  <si>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</si>
  <si>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</si>
  <si>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</si>
  <si>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</si>
  <si>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</si>
  <si>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</si>
  <si>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</si>
  <si>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</si>
  <si>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</si>
  <si>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</si>
  <si>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</si>
  <si>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</si>
  <si>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</si>
  <si>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</si>
  <si>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</si>
  <si>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</si>
  <si>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</si>
  <si>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</si>
  <si>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</si>
  <si>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</si>
  <si>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</si>
  <si>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</si>
  <si>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</si>
  <si>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</si>
  <si>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</si>
  <si>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</si>
  <si>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</si>
  <si>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</si>
  <si>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</si>
  <si>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</si>
  <si>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</si>
  <si>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</si>
  <si>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</si>
  <si>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</si>
  <si>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</si>
  <si>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</si>
  <si>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</si>
  <si>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</si>
  <si>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</si>
  <si>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</si>
  <si>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</si>
  <si>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</si>
  <si>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</si>
  <si>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</si>
  <si>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</si>
  <si>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</si>
  <si>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</si>
  <si>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</si>
  <si>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</si>
  <si>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</si>
  <si>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</si>
  <si>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</si>
  <si>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</si>
  <si>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</si>
  <si>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</si>
  <si>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</si>
  <si>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</si>
  <si>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</si>
  <si>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</si>
  <si>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</si>
  <si>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</si>
  <si>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</si>
  <si>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</si>
  <si>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</si>
  <si>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</si>
  <si>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</si>
  <si>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</si>
  <si>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</si>
  <si>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</si>
  <si>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</si>
  <si>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</si>
  <si>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</si>
  <si>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</si>
  <si>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</si>
  <si>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</si>
  <si>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</si>
  <si>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</si>
  <si>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</si>
  <si>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</si>
  <si>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</si>
  <si>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</si>
  <si>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</si>
  <si>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</si>
  <si>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</si>
  <si>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</si>
  <si>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</si>
  <si>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</si>
  <si>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</si>
  <si>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</si>
  <si>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</si>
  <si>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</si>
  <si>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</si>
  <si>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</si>
  <si>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</si>
  <si>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</si>
  <si>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</si>
  <si>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</si>
  <si>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</si>
  <si>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</si>
  <si>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</si>
  <si>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</si>
  <si>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</si>
  <si>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</si>
  <si>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</si>
  <si>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</si>
  <si>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</si>
  <si>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</si>
  <si>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</si>
  <si>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</si>
  <si>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</si>
  <si>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</si>
  <si>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</si>
  <si>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</si>
  <si>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</si>
  <si>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</si>
  <si>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</si>
  <si>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</si>
  <si>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</si>
  <si>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</si>
  <si>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</si>
  <si>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</si>
  <si>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</si>
  <si>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</si>
  <si>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</si>
  <si>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</si>
  <si>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</si>
  <si>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</si>
  <si>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</si>
  <si>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</si>
  <si>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</si>
  <si>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</si>
  <si>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</si>
  <si>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</si>
  <si>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</si>
  <si>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</si>
  <si>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</si>
  <si>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</si>
  <si>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</si>
  <si>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</si>
  <si>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</si>
  <si>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</si>
  <si>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</si>
  <si>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</si>
  <si>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</si>
  <si>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</si>
  <si>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</si>
  <si>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</si>
  <si>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</si>
  <si>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</si>
  <si>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</si>
  <si>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</si>
  <si>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</si>
  <si>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</si>
  <si>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</si>
  <si>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</si>
  <si>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</si>
  <si>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</si>
  <si>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</si>
  <si>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</si>
  <si>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</si>
  <si>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</si>
  <si>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</si>
  <si>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</si>
  <si>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</si>
  <si>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</si>
  <si>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</si>
  <si>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</si>
  <si>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</si>
  <si>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</si>
  <si>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</si>
  <si>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</si>
  <si>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</si>
  <si>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</si>
  <si>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</si>
  <si>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</si>
  <si>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</si>
  <si>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</si>
  <si>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</si>
  <si>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</si>
  <si>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</si>
  <si>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</si>
  <si>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</si>
  <si>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</si>
  <si>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</si>
  <si>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</si>
  <si>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</si>
  <si>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</si>
  <si>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</si>
  <si>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</si>
  <si>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</si>
  <si>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</si>
  <si>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</si>
  <si>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</si>
  <si>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</si>
  <si>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</si>
  <si>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</si>
  <si>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</si>
  <si>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</si>
  <si>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</si>
  <si>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</si>
  <si>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</si>
  <si>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</si>
  <si>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</si>
  <si>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</si>
  <si>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</si>
  <si>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</si>
  <si>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</si>
  <si>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</si>
  <si>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</si>
  <si>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</si>
  <si>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</si>
  <si>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</si>
  <si>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</si>
  <si>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</si>
  <si>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</si>
  <si>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</si>
  <si>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</si>
  <si>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</si>
  <si>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</si>
  <si>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</si>
  <si>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</si>
  <si>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</si>
  <si>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</si>
  <si>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</si>
  <si>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</si>
  <si>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</si>
  <si>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</si>
  <si>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</si>
  <si>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</si>
  <si>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</si>
  <si>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</si>
  <si>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</si>
  <si>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</si>
  <si>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</si>
  <si>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</si>
  <si>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</si>
  <si>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</si>
  <si>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</si>
  <si>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</si>
  <si>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</si>
  <si>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</si>
  <si>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</si>
  <si>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</si>
  <si>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</si>
  <si>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</si>
  <si>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</si>
  <si>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</si>
  <si>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</si>
  <si>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</si>
  <si>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</si>
  <si>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</si>
  <si>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</si>
  <si>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</si>
  <si>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</si>
  <si>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</si>
  <si>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</si>
  <si>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</si>
  <si>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</si>
  <si>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</si>
  <si>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</si>
  <si>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</si>
  <si>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</si>
  <si>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</si>
  <si>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</si>
  <si>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</si>
  <si>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</si>
  <si>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</si>
  <si>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</si>
  <si>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</si>
  <si>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</si>
  <si>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</si>
  <si>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</si>
  <si>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</si>
  <si>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</si>
  <si>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</si>
  <si>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</si>
  <si>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</si>
  <si>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</si>
  <si>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</si>
  <si>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</si>
  <si>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</si>
  <si>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</si>
  <si>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</si>
  <si>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</si>
  <si>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</si>
  <si>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</si>
  <si>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</si>
  <si>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</si>
  <si>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</si>
  <si>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</si>
  <si>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</si>
  <si>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</si>
  <si>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</si>
  <si>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</si>
  <si>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</si>
  <si>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</si>
  <si>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</si>
  <si>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</si>
  <si>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</si>
  <si>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</si>
  <si>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</si>
  <si>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</si>
  <si>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</si>
  <si>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</si>
  <si>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</si>
  <si>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</si>
  <si>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</si>
  <si>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</si>
  <si>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</si>
  <si>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</si>
  <si>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</si>
  <si>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</si>
  <si>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</si>
  <si>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</si>
  <si>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</si>
  <si>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</si>
  <si>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</si>
  <si>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</si>
  <si>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</si>
  <si>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</si>
  <si>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</si>
  <si>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</si>
  <si>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</si>
  <si>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</si>
  <si>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</si>
  <si>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</si>
  <si>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</si>
  <si>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</si>
  <si>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</si>
  <si>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</si>
  <si>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</si>
  <si>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</si>
  <si>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</si>
  <si>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</si>
  <si>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</si>
  <si>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</si>
  <si>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</si>
  <si>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</si>
  <si>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</si>
  <si>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</si>
  <si>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</si>
  <si>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</si>
  <si>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</si>
  <si>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</si>
  <si>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</si>
  <si>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</si>
  <si>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</si>
  <si>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</si>
  <si>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</si>
  <si>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</si>
  <si>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</si>
  <si>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</si>
  <si>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</si>
  <si>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</si>
  <si>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</si>
  <si>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</si>
  <si>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</si>
  <si>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</si>
  <si>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</si>
  <si>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</si>
  <si>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</si>
  <si>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</si>
  <si>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</si>
  <si>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</si>
  <si>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</si>
  <si>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</si>
  <si>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</si>
  <si>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</si>
  <si>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</si>
  <si>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</si>
  <si>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</si>
  <si>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</si>
  <si>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</si>
  <si>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</si>
  <si>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</si>
  <si>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</si>
  <si>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</si>
  <si>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</si>
  <si>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</si>
  <si>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</si>
  <si>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</si>
  <si>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</si>
  <si>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</si>
  <si>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</si>
  <si>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</si>
  <si>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</si>
  <si>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</si>
  <si>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</si>
  <si>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</si>
  <si>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</si>
  <si>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</si>
  <si>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</si>
  <si>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</si>
  <si>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</si>
  <si>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</si>
  <si>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</si>
  <si>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</si>
  <si>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</si>
  <si>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</si>
  <si>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</si>
  <si>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</si>
  <si>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</si>
  <si>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</si>
  <si>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</si>
  <si>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</si>
  <si>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</si>
  <si>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</si>
  <si>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</si>
  <si>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</si>
  <si>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</si>
  <si>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</si>
  <si>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</si>
  <si>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</si>
  <si>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</si>
  <si>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</si>
  <si>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</si>
  <si>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</si>
  <si>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</si>
  <si>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</si>
  <si>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</si>
  <si>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</si>
  <si>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</si>
  <si>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</si>
  <si>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</si>
  <si>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</si>
  <si>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</si>
  <si>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</si>
  <si>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</si>
  <si>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</si>
  <si>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</si>
  <si>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</si>
  <si>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</si>
  <si>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</si>
  <si>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</si>
  <si>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</si>
  <si>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</si>
  <si>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</si>
  <si>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</si>
  <si>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</si>
  <si>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</si>
  <si>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</si>
  <si>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</si>
  <si>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</si>
  <si>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</si>
  <si>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</si>
  <si>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</si>
  <si>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</si>
  <si>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</si>
  <si>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</si>
  <si>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</si>
  <si>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</si>
  <si>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</si>
  <si>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</si>
  <si>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</si>
  <si>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</si>
  <si>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</si>
  <si>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</si>
  <si>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</si>
  <si>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</si>
  <si>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</si>
  <si>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</si>
  <si>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</si>
  <si>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</si>
  <si>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</si>
  <si>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</si>
  <si>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</si>
  <si>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</si>
  <si>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</si>
  <si>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</si>
  <si>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</si>
  <si>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</si>
  <si>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</si>
  <si>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</si>
  <si>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</si>
  <si>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</si>
  <si>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</si>
  <si>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</si>
  <si>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</si>
  <si>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</si>
  <si>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</si>
  <si>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</si>
  <si>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</si>
  <si>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</si>
  <si>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</si>
  <si>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</si>
  <si>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</si>
  <si>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</si>
  <si>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</si>
  <si>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</si>
  <si>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</si>
  <si>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</si>
  <si>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</si>
  <si>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</si>
  <si>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</si>
  <si>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</si>
  <si>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</si>
  <si>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</si>
  <si>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</si>
  <si>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</si>
  <si>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</si>
  <si>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</si>
  <si>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</si>
  <si>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</si>
  <si>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</si>
  <si>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</si>
  <si>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</si>
  <si>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</si>
  <si>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</si>
  <si>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</si>
  <si>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</si>
  <si>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</si>
  <si>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</si>
  <si>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</si>
  <si>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</si>
  <si>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</si>
  <si>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</si>
  <si>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</si>
  <si>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</si>
  <si>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</si>
  <si>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</si>
  <si>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</si>
  <si>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</si>
  <si>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</si>
  <si>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</si>
  <si>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</si>
  <si>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</si>
  <si>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</si>
  <si>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</si>
  <si>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</si>
  <si>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</si>
  <si>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</si>
  <si>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</si>
  <si>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</si>
  <si>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</si>
  <si>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</si>
  <si>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</si>
  <si>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</si>
  <si>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</si>
  <si>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</si>
  <si>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</si>
  <si>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</si>
  <si>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</si>
  <si>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</si>
  <si>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</si>
  <si>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</si>
  <si>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</si>
  <si>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</si>
  <si>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</si>
  <si>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</si>
  <si>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</si>
  <si>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</si>
  <si>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</si>
  <si>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</si>
  <si>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</si>
  <si>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</si>
  <si>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</si>
  <si>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</si>
  <si>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</si>
  <si>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</si>
  <si>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</si>
  <si>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</si>
  <si>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</si>
  <si>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</si>
  <si>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</si>
  <si>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</si>
  <si>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</si>
  <si>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</si>
  <si>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</si>
  <si>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</si>
  <si>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</si>
  <si>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</si>
  <si>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</si>
  <si>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</si>
  <si>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</si>
  <si>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</si>
  <si>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</si>
  <si>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</si>
  <si>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</si>
  <si>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</si>
  <si>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</si>
  <si>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</si>
  <si>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</si>
  <si>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</si>
  <si>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</si>
  <si>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</si>
  <si>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</si>
  <si>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</si>
  <si>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</si>
  <si>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</si>
  <si>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</si>
  <si>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</si>
  <si>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</si>
  <si>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</si>
  <si>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</si>
  <si>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</si>
  <si>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</si>
  <si>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</si>
  <si>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</si>
  <si>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</si>
  <si>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</si>
  <si>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</si>
  <si>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</si>
  <si>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</si>
  <si>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</si>
  <si>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</si>
  <si>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</si>
  <si>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</si>
  <si>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</si>
  <si>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</si>
  <si>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</si>
  <si>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</si>
  <si>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</si>
  <si>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</si>
  <si>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</si>
  <si>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</si>
  <si>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</si>
  <si>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</si>
  <si>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</si>
  <si>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</si>
  <si>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</si>
  <si>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</si>
  <si>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</si>
  <si>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</si>
  <si>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</si>
  <si>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</si>
  <si>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</si>
  <si>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</si>
  <si>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</si>
  <si>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</si>
  <si>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</si>
  <si>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</si>
  <si>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</si>
  <si>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</si>
  <si>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</si>
  <si>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</si>
  <si>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</si>
  <si>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</si>
  <si>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</si>
  <si>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</si>
  <si>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</si>
  <si>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</si>
  <si>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</si>
  <si>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</si>
  <si>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</si>
  <si>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</si>
  <si>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</si>
  <si>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</si>
  <si>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</si>
  <si>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</si>
  <si>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</si>
  <si>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</si>
  <si>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</si>
  <si>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</si>
  <si>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</si>
  <si>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</si>
  <si>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</si>
  <si>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</si>
  <si>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</si>
  <si>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</si>
  <si>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</si>
  <si>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</si>
  <si>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</si>
  <si>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</si>
  <si>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</si>
  <si>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</si>
  <si>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</si>
  <si>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</si>
  <si>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</si>
  <si>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</si>
  <si>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</si>
  <si>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</si>
  <si>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</si>
  <si>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</si>
  <si>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</si>
  <si>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</si>
  <si>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</si>
  <si>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</si>
  <si>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</si>
  <si>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</si>
  <si>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</si>
  <si>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</si>
  <si>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</si>
  <si>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</si>
  <si>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</si>
  <si>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</si>
  <si>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</si>
  <si>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PCM-20251118-00001940</t>
  </si>
  <si>
    <t>access night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</si>
  <si>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</si>
  <si>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</si>
  <si>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</si>
  <si>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</si>
  <si>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</si>
  <si>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</si>
  <si>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</si>
  <si>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</si>
  <si>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</si>
  <si>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</si>
  <si>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</si>
  <si>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</si>
  <si>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</si>
  <si>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</si>
  <si>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</si>
  <si>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</si>
  <si>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</si>
  <si>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</si>
  <si>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</si>
  <si>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</si>
  <si>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</si>
  <si>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</si>
  <si>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</si>
  <si>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</si>
  <si>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</si>
  <si>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</si>
  <si>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</si>
  <si>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</si>
  <si>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</si>
  <si>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</si>
  <si>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</si>
  <si>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</si>
  <si>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</si>
  <si>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</si>
  <si>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</si>
  <si>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</si>
  <si>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</si>
  <si>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</si>
  <si>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</si>
  <si>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</si>
  <si>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</si>
  <si>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</si>
  <si>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</si>
  <si>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</si>
  <si>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</si>
  <si>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</si>
  <si>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</si>
  <si>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</si>
  <si>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</si>
  <si>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</si>
  <si>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</si>
  <si>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</si>
  <si>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</si>
  <si>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</si>
  <si>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</si>
  <si>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</si>
  <si>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</si>
  <si>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</si>
  <si>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</si>
  <si>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</si>
  <si>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</si>
  <si>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</si>
  <si>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</si>
  <si>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</si>
  <si>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</si>
  <si>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</si>
  <si>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</si>
  <si>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</si>
  <si>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</si>
  <si>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</si>
  <si>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</si>
  <si>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</si>
  <si>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</si>
  <si>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</si>
  <si>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</si>
  <si>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</si>
  <si>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</si>
  <si>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</si>
  <si>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</si>
  <si>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</si>
  <si>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</si>
  <si>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</si>
  <si>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</si>
  <si>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</si>
  <si>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</si>
  <si>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</si>
  <si>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</si>
  <si>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</si>
  <si>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</si>
  <si>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</si>
  <si>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</si>
  <si>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</si>
  <si>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PCM-20251118-00002054</t>
  </si>
  <si>
    <t>EM team moved need 30 min</t>
  </si>
  <si>
    <t>PCM-20251118-00002023</t>
  </si>
  <si>
    <t xml:space="preserve">ETA 120 MIN </t>
  </si>
  <si>
    <t>PCM-20251118-00002052</t>
  </si>
  <si>
    <t xml:space="preserve">Site located in deep desert &amp; dangerous area , under night access /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</si>
</sst>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8" totalsRowShown="0" headerRowDxfId="31" dataDxfId="30" headerRowBorderDxfId="28" tableBorderDxfId="29">
  <autoFilter ref="A1:L1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9" totalsRowShown="0" headerRowDxfId="15" dataDxfId="14" headerRowBorderDxfId="12" tableBorderDxfId="13">
  <autoFilter ref="A1:L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317.07054733796394</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2</v>
      </c>
      <c r="D3" s="129" t="s">
        <v>18990</v>
      </c>
      <c r="E3" s="130" t="s">
        <v>39021</v>
      </c>
      <c r="F3" s="127">
        <v>45979.917824074073</v>
      </c>
      <c r="G3" s="131">
        <f ca="1">IFERROR(NOW()-F3,"")</f>
        <v>0.10114918981707888</v>
      </c>
      <c r="H3" s="127">
        <v>45979.896782407406</v>
      </c>
      <c r="I3" s="129" t="str">
        <f>IFERROR(VLOOKUP(D3,DB!A:F,6,0),"")</f>
        <v>Power Cube</v>
      </c>
      <c r="J3" s="129" t="str">
        <f>IFERROR(VLOOKUP(D3,DB!A:G,7,0),"")</f>
        <v>Good+Vandalized</v>
      </c>
      <c r="K3" s="132" t="s">
        <v>39024</v>
      </c>
      <c r="L3" s="133" t="str">
        <f>IFERROR(VLOOKUP(D3,DB!A:I,9,0),"")</f>
        <v>Latis</v>
      </c>
    </row>
    <row r="4" spans="1:15" ht="15" customHeight="1">
      <c r="A4" s="128"/>
      <c r="B4" s="129" t="str">
        <f>IFERROR(VLOOKUP(D4,DB!A:K,11,0),"")</f>
        <v/>
      </c>
      <c r="C4" s="129"/>
      <c r="D4" s="129"/>
      <c r="E4" s="130"/>
      <c r="F4" s="127"/>
      <c r="G4" s="131">
        <f ca="1">IFERROR(NOW()-F4,"")</f>
        <v>45980.01897326389</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45980.01897326389</v>
      </c>
      <c r="H5" s="127"/>
      <c r="I5" s="129" t="str">
        <f>IFERROR(VLOOKUP(D5,DB!A:F,6,0),"")</f>
        <v/>
      </c>
      <c r="J5" s="129" t="str">
        <f>IFERROR(VLOOKUP(D5,DB!A:G,7,0),"")</f>
        <v/>
      </c>
      <c r="K5" s="132"/>
      <c r="L5" s="133" t="str">
        <f>IFERROR(VLOOKUP(D5,DB!A:I,9,0),"")</f>
        <v/>
      </c>
    </row>
    <row r="6" spans="1:15" ht="15" customHeight="1">
      <c r="A6" s="128"/>
      <c r="B6" s="129" t="str">
        <f>IFERROR(VLOOKUP(D11,DB!A:K,11,0),"")</f>
        <v/>
      </c>
      <c r="C6" s="129"/>
      <c r="D6" s="129"/>
      <c r="E6" s="130"/>
      <c r="F6" s="127"/>
      <c r="G6" s="131">
        <f ca="1">IFERROR(NOW()-F6,"")</f>
        <v>45980.01897326389</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45980.01897326389</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45980.01897326389</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45980.01897326389</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45980.01897326389</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45980.01897326389</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45980.01897326389</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45980.01897326389</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45980.01897326389</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45980.01897326389</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45980.01897326389</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45980.01897326389</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45980.01897326389</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45980.01897326389</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45980.01897326389</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45980.01897326389</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45980.01897326389</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45980.01897326389</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45980.01897326389</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45980.01897326389</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45980.018973032405</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45980.018973032405</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45980.018973032405</v>
      </c>
      <c r="H28" s="127"/>
      <c r="I28" s="129" t="str">
        <f>IFERROR(VLOOKUP(D33,DB!A:F,6,0),"")</f>
        <v/>
      </c>
      <c r="J28" s="129" t="str">
        <f>IFERROR(VLOOKUP(D33,DB!A:G,7,0),"")</f>
        <v/>
      </c>
      <c r="K28" s="132"/>
      <c r="L28" s="133" t="str">
        <f>IFERROR(VLOOKUP(D33,DB!A:I,9,0),"")</f>
        <v/>
      </c>
    </row>
    <row r="29" spans="1:12" ht="15" customHeight="1">
      <c r="A29" s="128"/>
      <c r="B29" s="129" t="str">
        <f>IFERROR(VLOOKUP(#REF!,DB!A:K,11,0),"")</f>
        <v/>
      </c>
      <c r="C29" s="129"/>
      <c r="D29" s="129"/>
      <c r="E29" s="130"/>
      <c r="F29" s="127"/>
      <c r="G29" s="131">
        <f ca="1">IFERROR(NOW()-F29,"")</f>
        <v>45980.018973032405</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45980.018973032405</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45980.018973032405</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45980.018973032405</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45980.018973032405</v>
      </c>
      <c r="H33" s="127"/>
      <c r="I33" s="129" t="str">
        <f>IFERROR(VLOOKUP(#REF!,DB!A:F,6,0),"")</f>
        <v/>
      </c>
      <c r="J33" s="129" t="str">
        <f>IFERROR(VLOOKUP(#REF!,DB!A:G,7,0),"")</f>
        <v/>
      </c>
      <c r="K33" s="132"/>
      <c r="L33" s="133" t="str">
        <f>IFERROR(VLOOKUP(#REF!,DB!A:I,9,0),"")</f>
        <v/>
      </c>
    </row>
    <row r="34" spans="1:12" ht="15" customHeight="1">
      <c r="A34" s="128"/>
      <c r="B34" s="129" t="str">
        <f>IFERROR(VLOOKUP(D34,DB!A:K,11,0),"")</f>
        <v/>
      </c>
      <c r="C34" s="129"/>
      <c r="D34" s="129"/>
      <c r="E34" s="130"/>
      <c r="F34" s="127"/>
      <c r="G34" s="131">
        <f ca="1">IFERROR(NOW()-F34,"")</f>
        <v>45980.018973032405</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45980.01897326389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45980.01897326389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45980.01897326389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45980.01897326389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45980.01897326389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45980.01897326389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45980.01897326389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45980.01897326389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45980.01897326389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45980.01897326389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45980.01897326389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45980.01897326389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45980.01897326389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45980.01897326389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45980.01897326389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45980.01897326389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45980.01897326389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45980.01897326389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45980.01897326389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45980.01897326389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45980.01897326389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45980.01897326389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45980.01897326389</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45980.01897326389</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45980.01897326389</v>
      </c>
      <c r="H59" s="127"/>
      <c r="I59" s="129" t="str">
        <f>IFERROR(VLOOKUP(D59,DB!A:F,6,0),"")</f>
        <v/>
      </c>
      <c r="J59" s="129" t="str">
        <f>IFERROR(VLOOKUP(D59,DB!A:G,7,0),"")</f>
        <v/>
      </c>
      <c r="K59" s="132"/>
      <c r="L59" s="133" t="str">
        <f>IFERROR(VLOOKUP(D59,DB!A:I,9,0),"")</f>
        <v/>
      </c>
    </row>
  </sheetData>
  <customSheetViews>
    <customSheetView guid="{F6042A99-DD27-4453-835D-0834D95730CC}" filter="1" showAutoFilter="1">
      <pageMargins left="0" right="0" top="0" bottom="0" header="0" footer="0"/>
      <autoFilter ref="B1:M1" xr:uid="{5B1558CE-634F-4FFD-991C-6F745A6F6AF6}"/>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tabSelected="1" workbookViewId="0">
      <pane ySplit="1" topLeftCell="A2"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155.01913530092861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t="str">
        <f>IFERROR(VLOOKUP(D4,DB!A:K,11,0),"")</f>
        <v/>
      </c>
      <c r="C4" s="18"/>
      <c r="D4" s="18"/>
      <c r="E4" s="102"/>
      <c r="F4" s="103"/>
      <c r="G4" s="104">
        <f ca="1">IFERROR(NOW()-F4,"-")</f>
        <v>45980.018973032405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45980.018973032405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45980.018973032405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45980.018973032405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45980.018973032405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45980.018973032405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45980.018973032405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45980.018973032405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45980.018973032405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45980.018973032405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45980.018973032405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45980.018973032405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45980.018973032405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45980.018973032405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45980.018973032405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45980.018973032405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45980.018973032405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45980.018973032405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45980.018973032405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45980.018973032405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45980.018973032405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45980.018973032405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45980.018973032405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45980.018973032405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45980.018973032405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45980.018973032405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45980.018973032405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45980.018973032405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45980.018973032405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45980.018973032405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45980.018973032405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45980.018973032405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45980.018973032405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45980.018973032405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45980.018973032405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45980.018973032405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45980.018973032405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45980.018973032405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45980.018973032405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45980.018973032405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45980.018973032405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45980.018973032405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45980.018973032405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45980.018973032405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45980.018973032405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45980.018973032405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45980.018973032405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45980.018973032405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45980.018973032405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45980.018973032405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45980.018973032405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45980.018973032405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45980.018973032405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45980.018973032405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45980.018973032405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45980.018973032405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45980.018973032405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45980.018973032405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45980.018973032405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45980.018973032405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45980.018973032405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45980.018973032405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45980.018973032405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45980.018973032405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45980.018973032405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45980.018973032405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45980.018973032405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45980.018973032405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45980.018973032405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45980.018973032405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45980.018973032405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45980.018973032405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45980.018973032405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45980.018973032405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45980.018973032405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45980.018973032405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45980.018973032405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45980.018973032405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45980.018973032405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45980.018973032405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45980.018973032405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45980.018973032405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45980.018973032405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45980.018973032405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45980.018973032405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45980.018973032405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45980.018973032405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45980.018973032405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45980.018973032405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45980.018973032405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45980.018973032405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45980.018973032405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45980.018973032405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45980.018973032405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45980.018973032405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45980.018973032405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45980.018973032405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45980.018973032405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45980.018973032405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45980.018973032405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45980.018973032405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45980.018973032405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45980.018973032405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45980.018973032405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45980.018973032405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45980.018973032405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45980.018973032405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45980.018973032405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45980.018973032405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45980.018973032405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45980.018973032405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45980.018973032405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45980.018973032405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45980.018973032405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45980.018973032405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45980.018973032405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45980.018973032405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45980.018973032405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45980.018973032405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45980.018973032405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45980.018973032405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45980.018973032405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45980.018973032405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45980.018973032405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45980.018973032405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45980.018973032405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45980.018973032405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45980.018973032405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45980.018973032405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45980.018973032405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45980.018973032405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45980.018973032405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45980.018973032405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45980.018973032405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45980.018973032405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45980.018973032405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45980.018973032405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45980.018973032405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45980.018973032405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45980.018973032405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45980.018973032405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45980.018973032405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45980.018973032405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45980.018973032405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45980.018973032405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45980.018973032405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45980.018973032405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45980.018973032405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45980.018973032405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45980.018973032405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45980.018973032405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45980.018973032405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45980.018973032405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45980.018973032405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45980.018973032405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45980.018973032405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45980.018973032405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45980.018973032405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45980.018973032405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45980.018973032405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45980.018973032405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45980.018973032405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45980.018973032405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45980.018973032405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45980.018973032405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45980.018973032405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45980.018973032405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45980.018973032405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45980.018973032405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45980.018973032405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45980.018973032405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45980.018973032405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45980.018973032405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45980.018973032405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45980.018973032405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45980.018973032405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45980.018973032405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45980.018973032405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45980.018973032405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45980.018973032405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45980.018973032405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45980.018973032405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45980.018973032405</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45980.018973032405</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45980.018973032405</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45980.018973032405</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45980.018973032405</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45980.018973032405</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45980.018973032405</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45980.018973032405</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45980.018973032405</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45980.018973032405</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45980.01897326389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45980.01897326389</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45980.01897326389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45980.01897326389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45980.01897326389</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45980.01897326389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45980.01897326389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45980.01897326389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45980.01897326389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45980.01897326389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45980.01897326389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45980.01897326389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45980.01897326389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45980.01897326389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45980.01897326389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45980.01897326389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45980.01897326389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45980.01897326389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45980.01897326389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45980.01897326389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45980.01897326389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45980.01897326389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45980.01897326389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45980.01897326389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45980.01897326389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45980.01897326389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45980.01897326389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45980.01897326389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45980.01897326389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45980.01897326389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45980.01897326389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45980.01897326389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45980.01897326389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45980.01897326389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45980.01897326389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45980.01897326389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45980.01897326389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45980.01897326389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45980.01897326389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45980.01897326389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45980.01897326389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45980.01897326389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45980.01897326389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45980.01897326389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45980.01897326389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45980.01897326389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45980.01897326389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45980.01897326389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45980.01897326389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45980.01897326389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45980.01897326389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45980.01897326389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45980.01897326389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45980.01897326389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45980.01897326389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45980.01897326389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45980.01897326389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45980.01897326389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45980.01897326389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45980.01897326389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45980.01897326389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45980.01897326389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45980.01897326389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45980.01897326389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45980.01897326389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45980.01897326389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45980.01897326389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45980.01897326389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45980.01897326389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45980.01897326389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45980.01897326389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45980.01897326389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45980.01897326389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45980.01897326389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45980.01897326389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45980.01897326389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45980.01897326389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45980.01897326389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45980.01897326389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45980.01897326389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45980.01897326389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45980.01897326389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45980.01897326389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45980.01897326389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45980.01897326389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45980.01897326389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45980.01897326389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45980.01897326389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45980.01897326389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45980.01897326389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45980.01897326389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45980.01897326389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45980.01897326389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45980.01897326389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45980.01897326389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45980.01897326389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45980.01897326389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45980.01897326389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45980.01897326389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45980.01897326389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45980.01897326389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45980.01897326389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45980.01897326389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45980.01897326389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45980.01897326389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45980.01897326389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45980.01897326389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45980.01897326389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45980.01897326389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45980.01897326389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45980.01897326389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45980.01897326389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45980.01897326389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45980.01897326389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45980.01897326389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45980.01897326389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45980.01897326389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45980.01897326389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45980.01897326389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45980.01897326389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45980.01897326389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45980.01897326389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45980.01897326389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45980.01897326389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45980.01897326389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45980.01897326389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45980.01897326389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45980.01897326389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45980.01897326389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45980.01897326389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45980.01897326389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45980.01897326389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45980.01897326389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45980.01897326389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45980.01897326389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45980.01897326389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45980.01897326389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45980.01897326389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45980.01897326389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45980.01897326389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45980.01897326389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45980.01897326389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45980.01897326389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45980.01897326389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45980.01897326389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45980.01897326389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45980.01897326389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45980.01897326389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45980.01897326389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45980.01897326389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45980.01897326389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45980.01897326389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45980.01897326389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45980.01897326389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45980.01897326389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45980.01897326389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45980.01897326389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45980.01897326389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45980.01897326389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45980.01897326389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45980.01897326389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45980.01897326389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45980.01897326389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45980.01897326389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45980.01897326389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45980.01897326389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45980.01897326389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45980.01897326389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45980.01897326389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45980.01897326389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45980.01897326389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45980.01897326389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45980.01897326389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45980.01897326389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45980.01897326389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45980.01897326389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45980.01897326389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45980.01897326389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45980.01897326389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45980.01897326389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45980.01897326389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45980.01897326389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45980.01897326389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45980.01897326389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45980.01897326389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45980.01897326389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45980.01897326389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45980.01897326389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45980.01897326389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45980.01897326389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45980.01897326389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45980.01897326389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45980.01897326389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45980.01897326389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45980.01897326389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45980.01897326389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45980.01897326389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45980.01897326389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45980.01897326389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45980.01897326389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45980.01897326389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45980.01897326389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45980.01897326389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45980.01897326389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45980.01897326389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45980.01897326389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45980.01897326389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45980.01897326389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45980.01897326389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45980.01897326389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45980.01897326389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45980.01897326389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45980.01897326389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45980.01897326389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45980.01897326389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45980.01897326389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45980.01897326389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45980.01897326389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45980.01897326389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45980.01897326389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45980.01897326389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45980.01897326389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45980.01897326389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45980.01897326389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45980.01897326389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45980.01897326389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45980.01897326389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45980.01897326389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45980.01897326389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45980.01897326389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45980.01897326389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45980.01897326389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45980.01897326389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45980.01897326389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45980.01897326389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45980.01897326389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45980.01897326389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45980.01897326389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45980.01897326389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45980.01897326389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45980.01897326389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45980.01897326389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45980.01897326389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45980.01897326389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45980.01897326389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45980.01897326389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45980.01897326389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45980.01897326389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45980.01897326389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45980.01897326389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45980.01897326389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45980.01897326389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45980.01897326389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45980.01897326389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45980.01897326389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45980.01897326389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45980.01897326389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45980.01897326389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45980.01897326389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45980.01897326389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45980.01897326389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45980.01897326389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45980.01897326389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45980.01897326389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45980.01897326389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45980.01897326389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45980.01897326389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45980.01897326389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45980.01897326389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45980.01897326389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45980.01897326389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45980.01897326389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45980.01897326389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45980.01897326389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45980.01897326389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45980.01897326389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45980.01897326389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45980.01897326389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45980.01897326389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45980.01897326389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45980.01897326389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45980.01897326389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45980.01897326389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45980.01897326389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45980.01897326389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45980.01897326389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45980.01897326389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45980.01897326389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45980.01897326389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45980.01897326389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45980.01897326389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45980.01897326389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45980.01897326389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45980.01897326389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45980.01897326389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45980.01897326389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45980.01897326389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45980.01897326389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45980.01897326389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45980.01897326389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45980.01897326389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45980.01897326389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45980.01897326389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45980.01897326389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45980.01897326389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45980.01897326389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45980.01897326389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45980.01897326389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45980.01897326389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45980.01897326389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45980.01897326389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45980.01897326389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45980.01897326389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45980.01897326389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45980.01897326389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45980.01897326389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45980.01897326389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45980.01897326389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45980.01897326389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45980.01897326389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45980.01897326389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45980.01897326389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45980.01897326389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45980.01897326389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45980.01897326389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45980.01897326389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45980.01897326389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45980.01897326389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45980.01897326389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45980.01897326389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45980.01897326389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45980.01897326389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45980.01897326389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45980.01897326389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45980.01897326389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45980.01897326389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45980.01897326389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45980.01897326389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45980.01897326389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45980.01897326389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45980.01897326389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45980.01897326389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45980.01897326389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45980.01897326389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45980.01897326389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45980.01897326389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45980.01897326389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45980.01897326389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45980.01897326389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45980.01897326389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45980.01897326389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45980.01897326389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45980.01897326389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45980.01897326389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45980.01897326389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45980.01897326389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45980.01897326389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45980.01897326389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45980.01897326389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45980.01897326389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45980.01897326389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45980.01897326389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45980.01897326389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45980.01897326389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45980.01897326389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45980.01897326389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45980.01897326389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45980.01897326389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45980.01897326389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45980.01897326389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45980.01897326389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45980.01897326389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45980.01897326389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45980.01897326389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45980.01897326389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45980.01897326389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45980.01897326389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45980.01897326389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45980.01897326389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45980.01897326389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45980.01897326389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45980.01897326389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45980.01897326389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45980.01897326389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45980.01897326389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45980.01897326389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45980.01897326389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45980.01897326389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45980.01897326389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45980.01897326389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45980.01897326389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45980.01897326389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45980.01897326389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45980.01897326389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45980.01897326389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45980.01897326389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45980.01897326389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45980.01897326389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45980.01897326389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45980.01897326389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45980.01897326389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45980.01897326389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45980.01897326389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45980.01897326389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45980.01897326389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45980.01897326389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45980.01897326389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45980.01897326389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45980.01897326389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45980.01897326389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45980.01897326389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45980.01897326389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45980.01897326389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45980.01897326389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45980.01897326389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45980.01897326389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45980.01897326389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45980.01897326389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45980.01897326389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45980.01897326389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45980.01897326389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45980.01897326389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45980.01897326389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45980.01897326389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45980.01897326389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45980.01897326389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45980.01897326389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45980.01897326389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45980.01897326389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45980.01897326389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45980.01897326389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45980.01897326389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45980.01897326389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45980.01897326389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45980.01897326389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45980.01897326389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45980.01897326389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45980.01897326389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45980.01897326389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45980.01897326389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45980.01897326389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45980.01897326389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45980.01897326389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45980.01897326389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45980.01897326389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45980.01897326389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45980.01897326389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45980.01897326389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45980.01897326389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45980.01897326389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45980.01897326389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45980.01897326389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45980.01897326389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45980.01897326389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45980.01897326389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45980.01897326389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45980.01897326389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45980.01897326389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45980.01897326389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45980.01897326389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45980.01897326389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45980.01897326389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45980.01897326389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45980.01897326389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45980.01897326389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45980.01897326389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45980.01897326389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45980.01897326389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45980.01897326389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45980.01897326389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45980.01897326389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45980.01897326389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45980.01897326389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45980.01897326389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45980.01897326389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45980.01897326389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45980.01897326389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45980.01897326389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45980.01897326389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45980.01897326389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45980.01897326389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45980.01897326389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45980.01897326389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45980.01897326389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45980.01897326389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45980.01897326389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45980.01897326389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45980.01897326389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45980.01897326389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45980.01897326389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45980.01897326389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45980.01897326389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45980.01897326389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45980.01897326389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45980.01897326389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45980.01897326389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45980.01897326389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45980.01897326389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45980.01897326389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45980.01897326389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45980.01897326389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45980.01897326389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45980.01897326389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45980.01897326389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45980.01897326389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45980.01897326389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45980.01897326389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45980.01897326389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45980.01897326389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45980.01897326389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45980.01897326389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45980.01897326389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45980.01897326389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45980.01897326389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45980.01897326389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45980.01897326389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45980.01897326389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45980.01897326389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45980.01897326389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45980.01897326389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45980.01897326389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45980.01897326389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45980.01897326389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45980.01897326389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45980.01897326389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45980.01897326389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45980.01897326389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45980.01897326389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45980.01897326389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45980.01897326389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45980.01897326389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45980.01897326389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45980.01897326389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45980.01897326389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45980.01897326389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45980.01897326389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45980.01897326389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45980.01897326389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45980.01897326389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45980.01897326389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45980.01897326389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45980.01897326389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45980.01897326389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45980.01897326389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45980.01897326389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45980.01897326389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45980.01897326389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45980.01897326389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45980.01897326389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45980.01897326389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45980.01897326389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45980.01897326389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45980.01897326389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45980.01897326389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45980.01897326389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45980.01897326389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45980.01897326389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45980.01897326389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45980.01897326389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45980.01897326389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45980.01897326389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45980.01897326389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45980.01897326389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45980.01897326389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45980.01897326389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45980.01897326389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45980.01897326389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45980.01897326389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45980.01897326389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45980.01897326389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45980.01897326389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45980.01897326389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45980.01897326389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45980.01897326389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45980.01897326389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45980.01897326389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45980.01897326389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45980.01897326389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45980.01897326389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45980.01897326389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45980.01897326389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45980.01897326389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45980.01897326389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45980.01897326389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45980.01897326389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45980.01897326389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45980.01897326389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45980.01897326389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45980.01897326389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45980.01897326389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45980.01897326389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45980.01897326389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45980.01897326389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45980.01897326389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45980.01897326389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45980.01897326389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45980.01897326389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45980.01897326389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45980.01897326389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45980.01897326389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45980.01897326389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45980.01897326389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45980.01897326389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45980.01897326389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45980.01897326389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45980.01897326389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45980.01897326389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45980.01897326389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45980.01897326389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45980.01897326389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45980.01897326389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45980.01897326389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45980.01897326389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45980.01897326389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45980.01897326389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45980.01897326389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45980.01897326389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45980.01897326389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45980.01897326389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45980.01897326389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45980.01897326389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45980.01897326389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45980.01897326389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45980.01897326389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45980.01897326389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45980.01897326389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45980.01897326389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45980.01897326389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45980.01897326389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45980.01897326389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45980.01897326389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45980.01897326389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45980.01897326389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45980.01897326389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45980.01897326389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45980.01897326389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45980.01897326389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45980.01897326389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45980.01897326389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45980.01897326389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45980.01897326389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45980.01897326389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45980.01897326389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45980.01897326389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45980.01897326389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45980.01897326389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45980.01897326389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45980.01897326389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45980.01897326389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45980.01897326389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45980.01897326389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45980.01897326389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45980.01897326389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45980.01897326389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45980.01897326389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45980.01897326389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45980.01897326389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45980.01897326389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45980.01897326389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45980.01897326389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45980.01897326389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45980.01897326389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45980.01897326389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45980.01897326389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45980.01897326389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45980.01897326389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45980.01897326389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45980.01897326389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45980.01897326389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45980.01897326389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45980.01897326389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45980.01897326389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45980.01897326389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45980.01897326389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45980.01897326389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45980.01897326389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45980.01897326389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45980.01897326389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45980.01897326389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45980.01897326389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45980.01897326389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45980.01897326389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45980.01897326389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45980.01897326389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45980.01897326389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45980.01897326389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45980.01897326389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45980.01897326389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45980.01897326389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45980.01897326389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45980.01897326389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45980.01897326389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45980.01897326389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45980.01897326389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45980.01897326389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45980.01897326389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45980.01897326389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45980.01897326389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45980.01897326389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45980.01897326389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45980.01897326389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45980.01897326389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45980.01897326389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45980.01897326389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45980.01897326389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45980.01897326389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45980.01897326389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45980.01897326389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45980.01897326389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45980.01897326389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45980.01897326389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45980.01897326389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45980.01897326389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45980.01897326389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45980.01897326389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45980.01897326389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45980.01897326389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45980.01897326389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45980.01897326389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45980.01897326389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45980.01897326389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45980.01897326389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45980.01897326389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45980.01897326389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45980.01897326389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45980.01897326389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45980.01897326389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45980.01897326389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45980.01897326389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45980.01897326389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45980.01897326389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45980.01897326389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45980.01897326389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45980.01897326389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45980.01897326389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45980.01897326389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45980.01897326389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45980.01897326389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45980.01897326389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45980.01897326389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45980.01897326389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45980.01897326389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45980.01897326389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45980.01897326389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45980.01897326389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45980.01897326389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45980.01897326389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45980.01897326389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45980.01897326389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45980.01897326389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45980.01897326389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45980.01897326389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45980.01897326389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45980.01897326389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45980.01897326389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45980.01897326389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45980.01897326389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45980.01897326389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45980.01897326389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45980.01897326389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45980.01897326389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45980.01897326389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45980.01897326389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45980.01897326389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45980.01897326389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45980.01897326389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45980.01897326389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45980.01897326389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45980.01897326389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45980.01897326389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45980.01897326389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45980.01897326389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45980.01897326389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45980.01897326389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45980.01897326389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45980.01897326389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45980.01897326389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45980.01897326389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45980.01897326389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45980.01897326389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45980.01897326389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45980.01897326389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45980.01897326389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45980.01897326389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45980.01897326389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45980.01897326389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45980.01897326389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45980.01897326389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45980.01897326389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45980.01897326389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45980.01897326389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45980.01897326389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45980.01897326389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45980.01897326389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45980.01897326389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45980.01897326389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45980.01897326389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45980.01897326389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45980.01897326389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45980.01897326389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45980.01897326389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45980.01897326389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45980.01897326389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45980.01897326389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45980.01897326389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45980.01897326389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45980.01897326389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45980.01897326389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45980.01897326389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45980.01897326389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45980.01897326389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45980.01897326389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45980.01897326389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45980.01897326389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45980.01897326389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45980.01897326389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45980.01897326389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45980.01897326389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45980.01897326389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45980.01897326389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45980.01897326389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45980.01897326389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45980.01897326389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45980.01897326389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45980.01897326389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45980.01897326389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45980.01897326389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45980.01897326389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45980.01897326389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45980.01897326389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45980.01897326389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45980.01897326389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45980.01897326389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45980.01897326389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45980.01897326389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45980.01897326389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45980.01897326389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45980.01897326389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45980.01897326389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45980.01897326389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45980.01897326389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45980.01897326389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45980.01897326389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45980.01897326389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45980.01897326389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45980.01897326389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45980.01897326389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45980.01897326389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45980.01897326389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45980.01897326389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45980.01897326389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45980.01897326389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45980.01897326389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45980.01897326389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45980.01897326389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45980.01897326389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45980.01897326389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45980.01897326389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45980.01897326389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45980.01897326389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45980.01897326389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45980.01897326389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45980.01897326389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45980.01897326389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45980.01897326389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45980.01897326389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45980.01897326389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45980.01897326389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45980.01897326389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45980.01897326389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45980.01897326389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45980.01897326389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45980.01897326389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45980.01897326389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45980.01897326389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45980.01897326389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45980.01897326389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45980.01897326389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45980.01897326389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45980.01897326389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45980.01897326389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45980.01897326389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45980.01897326389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45980.01897326389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45980.01897326389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45980.01897326389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45980.01897326389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45980.01897326389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45980.01897326389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45980.01897326389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45980.01897326389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45980.01897326389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45980.01897326389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45980.01897326389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45980.01897326389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45980.01897326389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45980.01897326389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45980.01897326389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45980.01897326389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45980.01897326389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45980.01897326389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45980.01897326389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45980.01897326389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45980.01897326389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45980.01897326389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45980.01897326389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45980.01897326389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45980.01897326389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45980.01897326389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45980.01897326389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45980.01897326389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45980.01897326389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45980.01897326389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45980.01897326389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45980.01897326389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45980.01897326389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45980.01897326389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45980.01897326389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45980.01897326389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45980.01897326389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45980.01897326389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45980.01897326389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45980.01897326389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45980.01897326389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45980.01897326389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45980.01897326389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45980.01897326389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45980.01897326389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45980.01897326389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45980.01897326389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45980.01897326389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45980.01897326389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45980.01897326389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45980.01897326389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45980.01897326389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45980.01897326389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45980.01897326389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45980.01897326389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45980.01897326389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45980.01897326389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45980.01897326389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45980.01897326389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45980.01897326389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45980.01897326389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45980.01897326389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45980.01897326389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45980.01897326389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45980.01897326389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45980.01897326389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45980.01897326389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45980.01897326389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45980.01897326389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45980.01897326389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45980.01897326389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45980.01897326389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45980.01897326389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45980.01897326389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45980.01897326389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45980.01897326389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45980.01897326389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45980.01897326389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45980.01897326389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45980.01897326389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45980.01897326389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45980.01897326389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45980.01897326389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45980.01897326389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45980.01897326389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45980.01897326389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45980.01897326389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45980.01897326389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45980.01897326389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45980.01897326389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45980.01897326389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45980.01897326389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45980.01897326389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45980.01897326389</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276.53825543980929</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ca="1">IFERROR(NOW()-F3,"")</f>
        <v>45980.018973032405</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45980.018973032405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45980.018973032405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45980.018973032405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45980.018973032405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45980.018973032405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45980.018973032405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45980.018973032405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45980.018973032405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45980.018973032405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45980.018973032405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45980.018973032405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45980.018973032405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45980.018973032405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45980.018973032405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45980.018973032405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45980.018973032405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45980.018973032405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45980.018973032405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45980.018973032405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45980.018973032405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45980.018973032405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45980.018973032405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45980.018973032405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45980.018973032405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45980.018973032405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45980.018973032405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45980.018973032405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45980.018973032405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45980.018973032405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45980.018973032405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45980.018973032405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45980.018973032405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45980.018973032405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45980.018973032405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45980.018973032405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45980.018973032405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45980.018973032405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45980.018973032405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45980.018973032405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45980.018973032405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45980.018973032405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45980.018973032405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45980.018973032405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45980.018973032405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45980.018973032405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45980.018973032405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45980.018973032405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45980.018973032405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45980.018973032405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45980.018973032405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45980.018973032405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45980.018973032405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45980.018973032405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45980.018973032405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45980.018973032405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45980.018973032405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45980.018973032405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45980.018973032405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45980.018973032405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45980.018973032405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45980.018973032405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45980.018973032405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45980.018973032405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45980.018973032405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45980.018973032405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45980.018973032405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45980.018973032405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45980.018973032405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45980.018973032405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45980.018973032405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45980.018973032405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45980.018973032405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45980.018973032405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45980.018973032405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45980.018973032405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45980.018973032405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45980.018973032405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45980.018973032405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45980.018973032405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45980.018973032405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45980.018973032405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45980.018973032405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45980.018973032405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45980.018973032405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45980.018973032405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45980.018973032405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45980.018973032405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45980.018973032405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45980.018973032405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45980.018973032405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45980.018973032405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45980.018973032405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45980.018973032405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45980.018973032405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45980.018973032405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45980.018973032405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45980.018973032405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45980.018973032405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45980.018973032405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45980.018973032405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45980.018973032405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45980.018973032405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45980.018973032405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45980.018973032405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45980.018973032405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45980.018973032405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45980.018973032405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45980.018973032405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45980.018973032405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45980.018973032405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45980.018973032405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45980.018973032405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45980.018973032405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45980.018973032405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45980.018973032405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45980.018973032405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45980.018973032405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45980.018973032405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45980.018973032405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45980.018973032405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45980.018973032405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45980.018973032405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45980.018973032405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45980.018973032405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45980.018973032405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45980.018973032405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45980.018973032405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45980.018973032405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45980.018973032405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45980.018973032405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45980.018973032405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45980.018973032405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45980.018973032405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45980.018973032405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45980.018973032405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45980.018973032405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45980.018973032405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45980.018973032405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45980.018973032405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45980.018973032405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45980.018973032405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45980.018973032405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45980.018973032405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45980.018973032405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45980.018973032405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45980.018973032405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45980.018973032405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45980.018973032405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45980.018973032405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45980.018973032405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45980.018973032405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45980.018973032405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45980.018973032405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45980.018973032405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45980.018973032405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45980.018973032405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45980.018973032405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45980.018973032405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45980.018973032405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45980.018973032405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45980.018973032405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45980.018973032405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45980.018973032405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45980.018973032405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45980.018973032405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45980.018973032405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45980.018973032405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45980.018973032405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45980.018973032405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45980.018973032405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45980.018973032405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45980.018973032405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45980.018973032405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45980.018973032405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45980.018973032405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45980.018973032405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45980.018973032405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45980.018973032405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45980.018973032405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45980.018973032405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45980.018973032405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45980.018973032405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45980.018973032405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45980.018973032405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45980.018973032405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45980.018973032405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45980.018973032405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45980.018973032405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45980.018973032405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45980.018973032405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45980.018973032405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45980.018973032405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45980.018973032405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45980.018973032405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45980.018973032405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45980.018973032405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45980.018973032405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45980.018973032405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45980.018973032405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45980.018973032405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45980.018973032405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45980.018973032405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45980.018973032405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45980.018973032405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45980.018973032405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45980.018973032405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45980.018973032405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45980.018973032405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45980.018973032405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45980.018973032405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45980.018973032405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45980.018973032405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45980.018973032405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45980.018973032405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45980.018973032405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45980.018973032405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45980.018973032405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45980.018973032405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45980.018973032405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45980.018973032405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45980.018973032405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45980.018973032405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45980.018973032405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45980.018973032405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45980.018973032405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45980.018973032405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45980.018973032405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45980.018973032405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45980.018973032405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45980.018973032405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45980.018973032405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45980.018973032405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45980.018973032405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45980.018973032405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45980.018973032405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45980.018973032405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45980.018973032405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45980.018973032405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45980.018973032405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45980.018973032405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45980.018973032405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45980.018973032405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45980.018973032405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45980.018973032405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45980.018973032405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45980.018973032405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45980.018973032405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45980.018973032405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45980.018973032405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45980.018973032405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45980.018973032405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45980.018973032405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45980.018973032405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45980.018973032405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45980.018973032405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45980.018973032405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45980.018973032405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45980.018973032405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45980.018973032405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45980.018973032405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45980.018973032405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45980.018973032405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45980.018973032405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45980.018973032405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45980.018973032405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45980.018973032405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45980.018973032405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45980.018973032405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45980.018973032405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45980.018973032405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45980.018973032405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45980.018973032405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45980.018973032405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45980.018973032405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45980.018973032405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45980.018973032405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45980.018973032405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45980.018973032405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45980.018973032405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45980.018973032405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45980.018973032405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45980.018973032405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45980.018973032405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45980.018973032405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45980.018973032405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45980.018973032405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45980.018973032405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45980.018973032405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45980.018973032405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45980.018973032405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45980.018973032405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45980.018973032405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45980.018973032405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45980.018973032405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45980.018973032405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45980.018973032405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45980.018973032405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45980.018973032405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45980.018973032405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45980.018973032405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45980.018973032405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45980.018973032405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45980.018973032405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45980.018973032405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45980.018973032405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45980.018973032405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45980.018973032405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45980.018973032405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45980.018973032405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45980.018973032405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45980.018973032405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45980.018973032405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45980.018973032405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45980.018973032405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45980.018973032405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45980.018973032405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45980.018973032405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45980.018973032405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45980.018973032405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45980.018973032405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45980.018973032405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45980.018973032405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45980.018973032405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45980.018973032405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45980.018973032405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45980.018973032405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45980.018973032405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45980.018973032405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45980.018973032405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45980.018973032405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45980.018973032405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45980.018973032405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45980.018973032405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45980.018973032405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45980.018973032405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45980.018973032405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45980.018973032405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45980.018973032405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45980.018973032405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45980.018973032405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45980.018973032405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45980.018973032405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45980.018973032405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45980.018973032405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45980.018973032405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45980.018973032405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45980.018973032405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45980.018973032405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45980.018973032405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45980.018973032405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45980.018973032405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45980.018973032405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45980.018973032405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45980.018973032405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45980.018973032405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45980.018973032405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45980.018973032405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45980.018973032405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45980.018973032405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45980.018973032405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45980.018973032405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45980.018973032405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45980.018973032405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45980.018973032405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45980.018973032405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45980.018973032405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45980.018973032405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45980.018973032405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45980.018973032405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45980.018973032405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45980.018973032405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45980.018973032405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45980.018973032405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45980.018973032405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45980.018973032405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45980.018973032405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45980.018973032405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45980.018973032405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45980.018973032405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45980.018973032405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45980.018973032405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45980.018973032405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45980.018973032405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45980.018973032405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45980.018973032405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45980.018973032405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45980.018973032405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45980.018973032405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45980.018973032405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45980.018973032405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45980.018973032405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45980.018973032405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45980.018973032405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45980.018973032405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45980.018973032405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45980.018973032405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45980.018973032405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45980.018973032405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45980.018973032405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45980.018973032405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45980.018973032405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45980.018973032405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45980.018973032405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45980.018973032405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45980.018973032405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45980.018973032405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45980.018973032405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45980.018973032405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45980.018973032405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45980.018973032405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45980.018973032405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45980.018973032405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45980.018973032405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45980.018973032405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45980.018973032405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45980.018973032405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45980.018973032405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45980.018973032405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45980.018973032405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45980.018973032405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45980.018973032405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45980.018973032405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45980.018973032405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45980.018973032405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45980.018973032405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45980.018973032405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45980.018973032405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45980.018973032405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45980.018973032405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45980.018973032405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45980.018973032405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45980.018973032405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45980.018973032405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45980.018973032405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45980.018973032405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45980.018973032405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45980.018973032405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45980.018973032405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45980.018973032405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45980.018973032405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45980.018973032405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45980.018973032405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45980.018973032405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45980.018973032405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45980.018973032405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45980.018973032405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45980.018973032405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45980.018973032405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45980.018973032405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45980.018973032405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45980.018973032405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45980.018973032405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45980.018973032405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45980.018973032405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45980.018973032405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45980.018973032405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45980.018973032405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45980.018973032405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45980.018973032405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45980.018973032405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45980.018973032405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45980.018973032405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45980.018973032405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45980.018973032405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45980.018973032405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45980.018973032405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45980.018973032405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45980.018973032405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45980.018973032405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45980.018973032405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45980.018973032405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45980.018973032405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45980.018973032405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45980.018973032405</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45980.018973032405</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45980.018973032405</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45980.018973032405</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45980.018973032405</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45980.018973032405</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45980.018973032405</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45980.018973032405</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45980.018973032405</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45980.018973032405</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45980.018973032405</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45980.018973032405</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45980.018973032405</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45980.018973032405</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45980.018973032405</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45980.018973032405</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45980.018973032405</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45980.018973032405</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45980.018973032405</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45980.018973032405</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45980.018973032405</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45980.018973032405</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45980.018973032405</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45980.018973032405</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45980.018973032405</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0"/>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88.186913078701764</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39102</v>
      </c>
      <c r="F3" s="38">
        <v>45926.188877314817</v>
      </c>
      <c r="G3" s="108">
        <f t="shared" ref="G3" ca="1" si="0">IFERROR(NOW()-F3,"")</f>
        <v>53.830095949073439</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39102</v>
      </c>
      <c r="F4" s="110">
        <v>45948.661111111112</v>
      </c>
      <c r="G4" s="111">
        <f t="shared" ref="G4" ca="1" si="1">IFERROR(NOW()-F4,"")</f>
        <v>31.35786215277767</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2.504169791667664</v>
      </c>
      <c r="H5" s="135">
        <v>45977.468807870369</v>
      </c>
      <c r="I5" s="109" t="str">
        <f>IFERROR(VLOOKUP(D5,DB!A:F,6,0),"")</f>
        <v>SCECO</v>
      </c>
      <c r="J5" s="109" t="str">
        <f>IFERROR(VLOOKUP(D5,DB!A:G,7,0),"")</f>
        <v>Weak</v>
      </c>
      <c r="K5" s="109" t="s">
        <v>39116</v>
      </c>
      <c r="L5" s="109" t="str">
        <f>IFERROR(VLOOKUP(D5,DB!A:I,9,0),"")</f>
        <v>Latis</v>
      </c>
    </row>
    <row r="6" spans="1:13">
      <c r="A6" s="109" t="s">
        <v>39117</v>
      </c>
      <c r="B6" s="109" t="str">
        <f>IFERROR(VLOOKUP(D6,DB!A:K,11,0),"")</f>
        <v>R5</v>
      </c>
      <c r="C6" s="109">
        <v>2</v>
      </c>
      <c r="D6" s="109" t="s">
        <v>14669</v>
      </c>
      <c r="E6" s="109" t="s">
        <v>39102</v>
      </c>
      <c r="F6" s="135">
        <v>45979.995995370373</v>
      </c>
      <c r="G6" s="111">
        <f ca="1">IFERROR(NOW()-F6,"")</f>
        <v>2.297766203264473E-2</v>
      </c>
      <c r="H6" s="135">
        <v>45979.982870370368</v>
      </c>
      <c r="I6" s="109" t="str">
        <f>IFERROR(VLOOKUP(D6,DB!A:F,6,0),"")</f>
        <v>SCECO</v>
      </c>
      <c r="J6" s="109" t="str">
        <f>IFERROR(VLOOKUP(D6,DB!A:G,7,0),"")</f>
        <v>No BB Design</v>
      </c>
      <c r="K6" s="109" t="s">
        <v>39118</v>
      </c>
      <c r="L6" s="109" t="str">
        <f>IFERROR(VLOOKUP(D6,DB!A:I,9,0),"")</f>
        <v>Latis</v>
      </c>
    </row>
    <row r="7" spans="1:13">
      <c r="A7" s="109"/>
      <c r="B7" s="109" t="str">
        <f>IFERROR(VLOOKUP(D7,DB!A:K,11,0),"")</f>
        <v/>
      </c>
      <c r="C7" s="109"/>
      <c r="D7" s="109"/>
      <c r="E7" s="109"/>
      <c r="F7" s="109"/>
      <c r="G7" s="111">
        <f ca="1">IFERROR(NOW()-F7,"")</f>
        <v>45980.018973032405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45980.018973032405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45980.018973032405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45980.018973032405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45980.018973032405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45980.018973032405</v>
      </c>
      <c r="H12" s="109"/>
      <c r="I12" s="109"/>
      <c r="J12" s="109" t="str">
        <f>IFERROR(VLOOKUP(D12,DB!A:G,7,0),"")</f>
        <v/>
      </c>
      <c r="K12" s="109"/>
      <c r="L12" s="109" t="str">
        <f>IFERROR(VLOOKUP(D12,DB!A:I,9,0),"")</f>
        <v/>
      </c>
    </row>
    <row r="13" spans="1:13">
      <c r="A13" s="109"/>
      <c r="B13" s="109" t="str">
        <f>IFERROR(VLOOKUP(D13,DB!A:K,11,0),"")</f>
        <v/>
      </c>
      <c r="C13" s="109"/>
      <c r="D13" s="109"/>
      <c r="E13" s="109"/>
      <c r="F13" s="109"/>
      <c r="G13" s="111">
        <f ca="1">IFERROR(NOW()-F13,"")</f>
        <v>45980.018973032405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45980.018973032405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45980.018973032405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45980.018973032405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45980.018973032405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45980.018973032405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45980.018973032405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45980.018973032405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45980.018973032405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45980.018973032405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45980.018973032405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45980.018973032405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45980.018973032405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45980.018973032405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45980.018973032405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45980.018973032405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45980.018973032405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45980.018973032405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45980.018973032405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45980.018973032405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45980.018973032405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45980.018973032405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45980.018973032405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45980.018973032405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45980.018973032405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45980.018973032405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45980.018973032405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45980.018973032405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45980.018973032405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45980.018973032405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45980.018973032405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45980.018973032405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45980.018973032405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45980.018973032405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45980.018973032405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45980.018973032405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45980.018973032405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45980.018973032405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45980.018973032405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45980.018973032405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45980.018973032405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45980.018973032405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45980.018973032405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45980.018973032405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45980.018973032405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45980.018973032405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45980.018973032405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45980.018973032405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45980.018973032405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45980.018973032405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45980.018973032405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45980.018973032405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45980.018973032405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45980.018973032405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45980.018973032405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45980.018973032405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45980.018973032405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45980.018973032405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45980.018973032405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45980.018973032405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45980.018973032405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45980.018973032405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45980.018973032405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45980.018973032405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45980.018973032405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45980.018973032405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45980.018973032405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45980.018973032405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45980.018973032405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45980.018973032405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45980.018973032405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45980.018973032405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45980.018973032405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45980.018973032405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45980.018973032405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45980.018973032405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45980.018973032405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45980.018973032405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45980.018973032405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45980.018973032405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45980.018973032405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45980.018973032405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45980.018973032405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45980.018973032405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45980.018973032405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45980.018973032405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45980.018973032405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45980.018973032405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45980.018973032405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45980.018973032405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45980.018973032405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45980.018973032405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45980.018973032405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45980.018973032405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45980.018973032405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45980.018973032405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45980.018973032405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45980.018973032405</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45980.018973032405</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45980.018973032405</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45980.018973032405</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45980.018973032405</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45980.018973032405</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45980.018973032405</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45980.018973032405</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45980.018973032405</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45980.018973032405</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45980.018973032405</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45980.018973032405</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45980.018973032405</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45980.018973032405</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45980.018973032405</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45980.018973032405</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45980.018973032405</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45980.018973032405</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45980.018973032405</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45980.018973032405</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45980.018973032405</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45980.018973032405</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45980.018973032405</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45980.018973032405</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45980.018973032405</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45980.018973032405</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45980.018973032405</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45980.018973032405</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45980.018973032405</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45980.018973032405</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45980.018973032405</v>
      </c>
      <c r="H140" s="109"/>
      <c r="I140" s="109" t="str">
        <f>IFERROR(VLOOKUP(D140,DB!A:F,6,0),"")</f>
        <v/>
      </c>
      <c r="J140" s="109" t="str">
        <f>IFERROR(VLOOKUP(D140,DB!A:G,7,0),"")</f>
        <v/>
      </c>
      <c r="K140" s="109"/>
      <c r="L140" s="109" t="str">
        <f>IFERROR(VLOOKUP(D140,DB!A:I,9,0),"")</f>
        <v/>
      </c>
    </row>
    <row r="141" spans="1:12">
      <c r="A141" s="138"/>
      <c r="B141" s="138" t="str">
        <f>IFERROR(VLOOKUP(D141,DB!A:K,11,0),"")</f>
        <v/>
      </c>
      <c r="C141" s="138"/>
      <c r="D141" s="138"/>
      <c r="E141" s="138"/>
      <c r="F141" s="139"/>
      <c r="G141" s="111">
        <f ca="1">IFERROR(NOW()-F141,"")</f>
        <v>45980.018973032405</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45980.018973032405</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45980.018973032405</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45980.018973032405</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45980.018973032405</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45980.018973032405</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45980.018973032405</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45980.018973032405</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45980.018973032405</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45980.018973032405</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45980.018973032405</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45980.018973032405</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45980.018973032405</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45980.018973032405</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45980.018973032405</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45980.018973032405</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45980.018973032405</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45980.018973032405</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45980.018973032405</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45980.018973032405</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45980.018973032405</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45980.018973032405</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45980.018973032405</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45980.018973032405</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45980.018973032405</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45980.018973032405</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45980.018973032405</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45980.018973032405</v>
      </c>
      <c r="H168" s="139"/>
      <c r="I168" s="138" t="str">
        <f>IFERROR(VLOOKUP(D168,DB!A:F,6,0),"")</f>
        <v/>
      </c>
      <c r="J168" s="138" t="str">
        <f>IFERROR(VLOOKUP(D168,DB!A:G,7,0),"")</f>
        <v/>
      </c>
      <c r="K168" s="138"/>
      <c r="L168" s="138" t="str">
        <f>IFERROR(VLOOKUP(D168,DB!A:I,9,0),"")</f>
        <v/>
      </c>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sheetData>
  <dataValidations count="2">
    <dataValidation allowBlank="1" showInputMessage="1" showErrorMessage="1" sqref="E1" xr:uid="{920C6338-E771-4DAE-8C89-92A9093EA4DE}"/>
    <dataValidation type="list" allowBlank="1" showInputMessage="1" showErrorMessage="1" sqref="E2:E1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9"/>
  <sheetViews>
    <sheetView workbookViewId="0">
      <selection activeCell="L8" sqref="L8"/>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2</v>
      </c>
      <c r="D2" s="141" t="s">
        <v>33944</v>
      </c>
      <c r="E2" s="109" t="s">
        <v>39021</v>
      </c>
      <c r="F2" s="121">
        <v>45979.972951388889</v>
      </c>
      <c r="G2" s="104">
        <f t="shared" ref="G2:G35" ca="1" si="0">IFERROR(NOW()-F2,"-")</f>
        <v>4.6021875001315493E-2</v>
      </c>
      <c r="H2" s="121">
        <v>45979.972928240742</v>
      </c>
      <c r="I2" s="119" t="str">
        <f>IFERROR(VLOOKUP(D2,DB!A:F,6,0),"")</f>
        <v>SCECO</v>
      </c>
      <c r="J2" s="119" t="str">
        <f>IFERROR(VLOOKUP(D2,DB!A:G,7,0),"")</f>
        <v>Vandalized</v>
      </c>
      <c r="K2" s="122" t="s">
        <v>39120</v>
      </c>
      <c r="L2" s="123" t="str">
        <f>IFERROR(VLOOKUP(D2,DB!A:I,9,0),"")</f>
        <v>Latis</v>
      </c>
    </row>
    <row r="3" spans="1:16382" ht="31.5" customHeight="1">
      <c r="A3" s="118" t="s">
        <v>39121</v>
      </c>
      <c r="B3" s="119" t="str">
        <f>IFERROR(VLOOKUP(D3,DB!A:K,11,0),"")</f>
        <v>R6</v>
      </c>
      <c r="C3" s="120">
        <v>1</v>
      </c>
      <c r="D3" s="119" t="s">
        <v>35644</v>
      </c>
      <c r="E3" s="109" t="s">
        <v>39021</v>
      </c>
      <c r="F3" s="121">
        <v>45979.989155092589</v>
      </c>
      <c r="G3" s="104">
        <f t="shared" ca="1" si="0"/>
        <v>2.9818171300576068E-2</v>
      </c>
      <c r="H3" s="121">
        <v>45979.989120370374</v>
      </c>
      <c r="I3" s="119" t="str">
        <f>IFERROR(VLOOKUP(D3,DB!A:F,6,0),"")</f>
        <v>SCECO</v>
      </c>
      <c r="J3" s="119" t="str">
        <f>IFERROR(VLOOKUP(D3,DB!A:G,7,0),"")</f>
        <v>Good</v>
      </c>
      <c r="K3" s="122" t="s">
        <v>39122</v>
      </c>
      <c r="L3" s="123" t="str">
        <f>IFERROR(VLOOKUP(D3,DB!A:I,9,0),"")</f>
        <v>Latis</v>
      </c>
    </row>
    <row r="4" spans="1:16382" ht="31.5" customHeight="1">
      <c r="A4" s="118"/>
      <c r="B4" s="119" t="str">
        <f>IFERROR(VLOOKUP(D4,DB!A:K,11,0),"")</f>
        <v/>
      </c>
      <c r="C4" s="120"/>
      <c r="D4" s="119"/>
      <c r="E4" s="109"/>
      <c r="F4" s="121"/>
      <c r="G4" s="104">
        <f t="shared" ca="1" si="0"/>
        <v>45980.01897326389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45980.01897326389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45980.01897326389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45980.01897326389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45980.01897326389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45980.01897326389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45980.01897326389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45980.01897326389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45980.01897326389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45980.01897326389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45980.01897326389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45980.01897326389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45980.01897326389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45980.01897326389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45980.01897326389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45980.01897326389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45980.01897326389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45980.01897326389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45980.01897326389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45980.01897326389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45980.01897326389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45980.01897326389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45980.01897326389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45980.01897326389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45980.01897326389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45980.01897326389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45980.01897326389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45980.01897326389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45980.01897326389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45980.01897326389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45980.01897326389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45980.01897326389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ref="G36:G69" ca="1" si="1">IFERROR(NOW()-F36,"-")</f>
        <v>45980.01897326389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45980.01897326389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45980.01897326389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45980.01897326389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45980.01897326389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45980.01897326389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45980.01897326389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45980.01897326389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45980.01897326389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45980.01897326389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45980.01897326389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45980.01897326389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45980.01897326389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45980.01897326389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45980.01897326389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45980.01897326389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45980.01897326389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45980.01897326389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45980.01897326389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45980.01897326389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45980.01897326389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45980.01897326389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45980.01897326389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45980.01897326389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45980.01897326389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45980.01897326389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45980.01897326389</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45980.01897326389</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45980.01897326389</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45980.01897326389</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45980.01897326389</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45980.01897326389</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45980.01897326389</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45980.01897326389</v>
      </c>
      <c r="H69" s="121"/>
      <c r="I69" s="119" t="str">
        <f>IFERROR(VLOOKUP(D69,DB!A:F,6,0),"")</f>
        <v/>
      </c>
      <c r="J69" s="119" t="str">
        <f>IFERROR(VLOOKUP(D69,DB!A:G,7,0),"")</f>
        <v/>
      </c>
      <c r="K69" s="122"/>
      <c r="L69" s="123" t="str">
        <f>IFERROR(VLOOKUP(D69,DB!A:I,9,0),"")</f>
        <v/>
      </c>
    </row>
  </sheetData>
  <dataValidations count="2">
    <dataValidation allowBlank="1" showInputMessage="1" showErrorMessage="1" sqref="E1" xr:uid="{9E1BC488-8814-4F8A-8DBE-742B3278AB71}"/>
    <dataValidation type="list" allowBlank="1" showInputMessage="1" showErrorMessage="1" sqref="E2:E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2025-11-18T21:27:25Z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